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8" windowWidth="7980" windowHeight="5340"/>
  </bookViews>
  <sheets>
    <sheet name="Hilfeempf. + Beratungsst." sheetId="1" r:id="rId1"/>
  </sheets>
  <definedNames>
    <definedName name="_xlnm.Print_Area" localSheetId="0">'Hilfeempf. + Beratungsst.'!$A$1:$AL$61</definedName>
    <definedName name="_xlnm.Print_Titles" localSheetId="0">'Hilfeempf. + Beratungsst.'!$3:$4</definedName>
  </definedNames>
  <calcPr calcId="145621"/>
</workbook>
</file>

<file path=xl/calcChain.xml><?xml version="1.0" encoding="utf-8"?>
<calcChain xmlns="http://schemas.openxmlformats.org/spreadsheetml/2006/main">
  <c r="AH52" i="1" l="1"/>
  <c r="AH51" i="1"/>
  <c r="AH50" i="1"/>
  <c r="AH49" i="1"/>
  <c r="AF53" i="1"/>
  <c r="AF52" i="1"/>
  <c r="AF50" i="1"/>
  <c r="AF49" i="1"/>
  <c r="X53" i="1"/>
  <c r="X52" i="1"/>
  <c r="X51" i="1"/>
  <c r="X49" i="1"/>
  <c r="N53" i="1"/>
  <c r="N51" i="1"/>
  <c r="N50" i="1"/>
  <c r="N49" i="1"/>
  <c r="AJ31" i="1"/>
  <c r="AJ30" i="1"/>
  <c r="X36" i="1"/>
  <c r="X35" i="1"/>
  <c r="N36" i="1"/>
  <c r="N35" i="1"/>
  <c r="N34" i="1"/>
  <c r="N31" i="1"/>
  <c r="N30" i="1"/>
  <c r="N26" i="1"/>
  <c r="N25" i="1"/>
  <c r="AL20" i="1"/>
  <c r="AL18" i="1"/>
  <c r="AL17" i="1"/>
  <c r="AL15" i="1"/>
  <c r="AF20" i="1"/>
  <c r="AF19" i="1"/>
  <c r="AF18" i="1"/>
  <c r="AF17" i="1"/>
  <c r="AF15" i="1"/>
  <c r="AF14" i="1"/>
  <c r="R20" i="1"/>
  <c r="R19" i="1"/>
  <c r="R18" i="1"/>
  <c r="R15" i="1"/>
  <c r="R14" i="1"/>
  <c r="N20" i="1"/>
  <c r="N19" i="1"/>
  <c r="N18" i="1"/>
  <c r="N17" i="1"/>
  <c r="N16" i="1"/>
  <c r="N15" i="1"/>
  <c r="N14" i="1"/>
  <c r="N11" i="1"/>
  <c r="N10" i="1"/>
  <c r="AH20" i="1"/>
  <c r="AH19" i="1"/>
  <c r="AH17" i="1"/>
  <c r="AH16" i="1"/>
  <c r="AH15" i="1"/>
  <c r="AH14" i="1"/>
  <c r="AB53" i="1"/>
  <c r="AB52" i="1"/>
  <c r="AB51" i="1"/>
  <c r="AB50" i="1"/>
  <c r="AB49" i="1"/>
  <c r="AJ39" i="1"/>
  <c r="AJ40" i="1"/>
  <c r="AH40" i="1"/>
  <c r="AH39" i="1"/>
  <c r="AF39" i="1"/>
  <c r="AF40" i="1"/>
  <c r="AB40" i="1"/>
  <c r="AB39" i="1"/>
  <c r="Z40" i="1"/>
  <c r="Z39" i="1"/>
  <c r="V39" i="1"/>
  <c r="V40" i="1"/>
  <c r="AH5" i="1"/>
  <c r="Z5" i="1"/>
  <c r="AB5" i="1"/>
  <c r="N6" i="1"/>
  <c r="N5" i="1"/>
  <c r="H53" i="1"/>
  <c r="H52" i="1"/>
  <c r="H51" i="1"/>
  <c r="H50" i="1"/>
  <c r="H49" i="1"/>
  <c r="H34" i="1"/>
  <c r="C46" i="1"/>
  <c r="H36" i="1"/>
  <c r="H35" i="1"/>
  <c r="H31" i="1"/>
  <c r="H30" i="1"/>
  <c r="H29" i="1"/>
  <c r="H26" i="1"/>
  <c r="H25" i="1"/>
  <c r="F40" i="1"/>
  <c r="F39" i="1"/>
  <c r="H40" i="1"/>
  <c r="H39" i="1"/>
  <c r="AB36" i="1"/>
  <c r="AB35" i="1"/>
  <c r="AB34" i="1"/>
  <c r="AB31" i="1"/>
  <c r="AB30" i="1"/>
  <c r="AB29" i="1"/>
  <c r="AB26" i="1"/>
  <c r="AB25" i="1"/>
  <c r="AB20" i="1"/>
  <c r="AB19" i="1"/>
  <c r="AB18" i="1"/>
  <c r="AB17" i="1"/>
  <c r="AB16" i="1"/>
  <c r="AB15" i="1"/>
  <c r="AB14" i="1"/>
  <c r="AB11" i="1"/>
  <c r="AB10" i="1"/>
  <c r="AB9" i="1"/>
  <c r="C49" i="1"/>
  <c r="H20" i="1"/>
  <c r="H19" i="1"/>
  <c r="H18" i="1"/>
  <c r="H17" i="1"/>
  <c r="H16" i="1"/>
  <c r="H15" i="1"/>
  <c r="H14" i="1"/>
  <c r="H11" i="1"/>
  <c r="H10" i="1"/>
  <c r="H9" i="1"/>
  <c r="H6" i="1"/>
  <c r="X6" i="1"/>
  <c r="Z6" i="1"/>
  <c r="AB6" i="1"/>
  <c r="AL5" i="1"/>
  <c r="AL6" i="1"/>
  <c r="AL50" i="1"/>
  <c r="AK48" i="1"/>
  <c r="AL52" i="1" s="1"/>
  <c r="AL51" i="1"/>
  <c r="AL40" i="1"/>
  <c r="AL39" i="1"/>
  <c r="AL38" i="1"/>
  <c r="AL35" i="1"/>
  <c r="AK33" i="1"/>
  <c r="AL34" i="1"/>
  <c r="AL30" i="1"/>
  <c r="AL29" i="1"/>
  <c r="AK28" i="1"/>
  <c r="AL28" i="1" s="1"/>
  <c r="AK31" i="1"/>
  <c r="AL31" i="1"/>
  <c r="AK24" i="1"/>
  <c r="AL25" i="1" s="1"/>
  <c r="AK13" i="1"/>
  <c r="AL10" i="1"/>
  <c r="AL9" i="1"/>
  <c r="AK8" i="1"/>
  <c r="AL8" i="1" s="1"/>
  <c r="AK11" i="1"/>
  <c r="AL11" i="1"/>
  <c r="AK36" i="1"/>
  <c r="AL36" i="1"/>
  <c r="AL33" i="1"/>
  <c r="AK14" i="1"/>
  <c r="AL14" i="1" s="1"/>
  <c r="R53" i="1"/>
  <c r="R52" i="1"/>
  <c r="R51" i="1"/>
  <c r="R50" i="1"/>
  <c r="Q48" i="1"/>
  <c r="R38" i="1"/>
  <c r="Q38" i="1"/>
  <c r="R36" i="1"/>
  <c r="R35" i="1"/>
  <c r="R34" i="1"/>
  <c r="R33" i="1" s="1"/>
  <c r="Q33" i="1"/>
  <c r="R30" i="1"/>
  <c r="R29" i="1"/>
  <c r="Q28" i="1"/>
  <c r="R26" i="1"/>
  <c r="R24" i="1" s="1"/>
  <c r="R25" i="1"/>
  <c r="Q24" i="1"/>
  <c r="Q17" i="1"/>
  <c r="R17" i="1" s="1"/>
  <c r="R11" i="1"/>
  <c r="R10" i="1"/>
  <c r="R9" i="1"/>
  <c r="R8" i="1" s="1"/>
  <c r="Q8" i="1"/>
  <c r="R6" i="1"/>
  <c r="N9" i="1"/>
  <c r="C40" i="1"/>
  <c r="D40" i="1" s="1"/>
  <c r="C39" i="1"/>
  <c r="D39" i="1" s="1"/>
  <c r="C35" i="1"/>
  <c r="D35" i="1" s="1"/>
  <c r="C52" i="1"/>
  <c r="D52" i="1"/>
  <c r="C51" i="1"/>
  <c r="D51" i="1" s="1"/>
  <c r="C10" i="1"/>
  <c r="D10" i="1"/>
  <c r="C11" i="1"/>
  <c r="C9" i="1"/>
  <c r="C6" i="1"/>
  <c r="D6" i="1" s="1"/>
  <c r="C5" i="1"/>
  <c r="D5" i="1" s="1"/>
  <c r="C50" i="1"/>
  <c r="D50" i="1" s="1"/>
  <c r="C36" i="1"/>
  <c r="C34" i="1"/>
  <c r="C31" i="1"/>
  <c r="C30" i="1"/>
  <c r="C29" i="1"/>
  <c r="D29" i="1" s="1"/>
  <c r="C25" i="1"/>
  <c r="C20" i="1"/>
  <c r="C19" i="1"/>
  <c r="D19" i="1"/>
  <c r="C18" i="1"/>
  <c r="D18" i="1" s="1"/>
  <c r="C16" i="1"/>
  <c r="D16" i="1" s="1"/>
  <c r="C15" i="1"/>
  <c r="D15" i="1" s="1"/>
  <c r="C14" i="1"/>
  <c r="D14" i="1"/>
  <c r="D20" i="1"/>
  <c r="D9" i="1"/>
  <c r="D30" i="1"/>
  <c r="D36" i="1"/>
  <c r="D34" i="1"/>
  <c r="C17" i="1" l="1"/>
  <c r="D17" i="1" s="1"/>
  <c r="D25" i="1"/>
  <c r="D11" i="1"/>
  <c r="AL48" i="1"/>
  <c r="Q13" i="1"/>
  <c r="AL24" i="1"/>
  <c r="AK26" i="1"/>
  <c r="AL49" i="1"/>
  <c r="AK53" i="1"/>
  <c r="D49" i="1"/>
  <c r="C53" i="1" l="1"/>
  <c r="D53" i="1" s="1"/>
  <c r="AL53" i="1"/>
  <c r="AL26" i="1"/>
  <c r="C26" i="1"/>
  <c r="D26" i="1" s="1"/>
</calcChain>
</file>

<file path=xl/sharedStrings.xml><?xml version="1.0" encoding="utf-8"?>
<sst xmlns="http://schemas.openxmlformats.org/spreadsheetml/2006/main" count="271" uniqueCount="121">
  <si>
    <t>Anzahl</t>
  </si>
  <si>
    <t>%</t>
  </si>
  <si>
    <t>Ansatz</t>
  </si>
  <si>
    <t>Deutschland</t>
  </si>
  <si>
    <t>Baden-
Württemberg</t>
  </si>
  <si>
    <t>Bayern</t>
  </si>
  <si>
    <t>Berlin</t>
  </si>
  <si>
    <t>Brandenburg</t>
  </si>
  <si>
    <t>Bremen</t>
  </si>
  <si>
    <t>Hamburg</t>
  </si>
  <si>
    <t>Hessen</t>
  </si>
  <si>
    <t>Niedersachsen</t>
  </si>
  <si>
    <t>Saarland</t>
  </si>
  <si>
    <t>Thüringen</t>
  </si>
  <si>
    <t>Sachsen</t>
  </si>
  <si>
    <t>1.</t>
  </si>
  <si>
    <t>1.1</t>
  </si>
  <si>
    <t>2.</t>
  </si>
  <si>
    <t>2.1</t>
  </si>
  <si>
    <t>2.2</t>
  </si>
  <si>
    <t>2.3</t>
  </si>
  <si>
    <t>14 Jahre bis
17 Jahre</t>
  </si>
  <si>
    <t>3.</t>
  </si>
  <si>
    <t>3.1</t>
  </si>
  <si>
    <t>3.2</t>
  </si>
  <si>
    <t>3.3</t>
  </si>
  <si>
    <t>3.4</t>
  </si>
  <si>
    <t>3.5</t>
  </si>
  <si>
    <t>3.6</t>
  </si>
  <si>
    <t>3.7</t>
  </si>
  <si>
    <t>4.</t>
  </si>
  <si>
    <t>5.</t>
  </si>
  <si>
    <t>5.1</t>
  </si>
  <si>
    <t>5.2</t>
  </si>
  <si>
    <t>5.3</t>
  </si>
  <si>
    <t>6.</t>
  </si>
  <si>
    <t>6.1</t>
  </si>
  <si>
    <t>6.2</t>
  </si>
  <si>
    <t>6.3</t>
  </si>
  <si>
    <t>7.</t>
  </si>
  <si>
    <t>8.</t>
  </si>
  <si>
    <t>9.</t>
  </si>
  <si>
    <t xml:space="preserve">unter 14 Jahre
</t>
  </si>
  <si>
    <t xml:space="preserve">ab 18 Jahre
</t>
  </si>
  <si>
    <t>Leistungen nach
BAFöG, Ausbil-
dungsvergütung</t>
  </si>
  <si>
    <t>bis 300 €</t>
  </si>
  <si>
    <t>bis 600 €</t>
  </si>
  <si>
    <t>bis 1.000 €</t>
  </si>
  <si>
    <t>bis 1.500 €</t>
  </si>
  <si>
    <t>über 1.500 €</t>
  </si>
  <si>
    <t>zentrale Vergabe
(ja/nein)</t>
  </si>
  <si>
    <t>Leistungen nach
SGB III</t>
  </si>
  <si>
    <t>Antragstellerinnen (Erstantrag pro Schwangerschaft)</t>
  </si>
  <si>
    <t>Hilfeempfängerinnen (Erstantrag pro Schwangerschaft)</t>
  </si>
  <si>
    <t xml:space="preserve">Alter der Hilfeempfängerinnen
</t>
  </si>
  <si>
    <t>Wirtschaftlicher 
Status der Hilfe-
empfängerinnen</t>
  </si>
  <si>
    <t>Einkommen aus selbständiger und nicht selbständiger Arbeit</t>
  </si>
  <si>
    <t>Leistungen nach 
SGB II und XII</t>
  </si>
  <si>
    <t>Leistungen nach AsylblG</t>
  </si>
  <si>
    <t>sonstige Sozialleistungen</t>
  </si>
  <si>
    <t>ohne eigenes
Einkommen und 
Sozialleistungen</t>
  </si>
  <si>
    <t xml:space="preserve">- keine Mehrfachzählung zum selben Kind (auch Zwillinge etc. zählen nur als ein Fall)
- die Zahlen ab Nr. 2 betreffen die Hilfeempfängerinnen
- die Prozentzahlen sind gerundet
- bei Mischtatbeständen zählt der Schwerpunkt-Tatbestand
- RS = Regelsatz; HV = Haushaltsvorstand; HA = Haushaltsangehörige; AL = Alleinerziehende
</t>
  </si>
  <si>
    <t>Staatsangehörigkeit der Hilfeempfän-
gerinnen</t>
  </si>
  <si>
    <t>Deutsche</t>
  </si>
  <si>
    <t>Ausländerinnen</t>
  </si>
  <si>
    <t>Zeitpunkt der Anträge der Hilfeempfängerinnen</t>
  </si>
  <si>
    <t>1.-12. Schwanger-
schaftswoche</t>
  </si>
  <si>
    <t>13.-20. Schwanger-
schaftswoche</t>
  </si>
  <si>
    <t>nach der 20. Schwan-
gerschaftswoche</t>
  </si>
  <si>
    <t>Lebensform</t>
  </si>
  <si>
    <t>in ehelicher Gemein-
schaft lebend</t>
  </si>
  <si>
    <t>allein lebend (auch im elterlichen Haushalt lebend)</t>
  </si>
  <si>
    <t>in eheähnlicher Gemeinschaft lebend</t>
  </si>
  <si>
    <t>Anzahl der Schwan-
gerschaftsberatungs-
stellen
davon</t>
  </si>
  <si>
    <t>freie Trägerschaft</t>
  </si>
  <si>
    <t>staatlich/kommunal</t>
  </si>
  <si>
    <t xml:space="preserve">4.1
</t>
  </si>
  <si>
    <t xml:space="preserve">4.2
</t>
  </si>
  <si>
    <t xml:space="preserve">7.1
</t>
  </si>
  <si>
    <t xml:space="preserve">7.2
</t>
  </si>
  <si>
    <t>Einkommensgrenzen nach Regelsätzen des SGB XII</t>
  </si>
  <si>
    <t>Durchschnittsbetrag der Bundesstiftung pro Erstbewilligung</t>
  </si>
  <si>
    <t>prozentruale Aufteilung der Beträge der Bundesstiftung pro Erstbewilligung</t>
  </si>
  <si>
    <t>10.</t>
  </si>
  <si>
    <t>11.</t>
  </si>
  <si>
    <t>12.</t>
  </si>
  <si>
    <t>Orientierungs-
rahmen
(ja/nein)</t>
  </si>
  <si>
    <t>13.</t>
  </si>
  <si>
    <t>zusätzliche Mittel des Landes bzw. der Landesstiftung
jährlich insgesamt:</t>
  </si>
  <si>
    <t xml:space="preserve">10.1    
</t>
  </si>
  <si>
    <t xml:space="preserve">10.2
</t>
  </si>
  <si>
    <t xml:space="preserve">10.3
</t>
  </si>
  <si>
    <t xml:space="preserve">10.4
</t>
  </si>
  <si>
    <t xml:space="preserve">10.5
</t>
  </si>
  <si>
    <t>Mecklenburg-Vorpommern</t>
  </si>
  <si>
    <t>Nordrhein-Westfalen</t>
  </si>
  <si>
    <t>Rheinland-Pfalz</t>
  </si>
  <si>
    <t>Sachsen-Anhalt</t>
  </si>
  <si>
    <t>Schleswig-Holstein</t>
  </si>
  <si>
    <t xml:space="preserve">                               Sozialdaten der Bundesstiftung "Mutter und Kind - Schutz des ungeborenen Lebens" des Jahres 2015</t>
  </si>
  <si>
    <t>ja</t>
  </si>
  <si>
    <t>nein</t>
  </si>
  <si>
    <t>§53 AO</t>
  </si>
  <si>
    <t xml:space="preserve">nach § 53 Abs. 1 Nr. 2 AO,  4 x bzw. 5 x RS, Grundlage Bruttobezüge </t>
  </si>
  <si>
    <t>HV=2xRS         HA=1xRS    +Unterkunfts-kosten</t>
  </si>
  <si>
    <t>AL: 3 x RL       HV/HA: 2 x RL   Kinder: 1 1/2 RL      zuzügl. Warmmiete</t>
  </si>
  <si>
    <t>RS x 1,5 bzw. RS x 2 bei AL</t>
  </si>
  <si>
    <t>1,5facher RS bei HV und HA, 2facher RS bei AL</t>
  </si>
  <si>
    <t>HV=4,5*RS
HA=2,5*RS</t>
  </si>
  <si>
    <t>AL 2,5 + KdU   ansonsten 1,5 + Kdu</t>
  </si>
  <si>
    <t>HV/HA=1,5xRS
Al2xRS; zzgl. angem. Unter-
kunftskosten, Mehrbedarf ab 
12. SSW, Mehrbedarf HV/HA bei Erwerbstätigkeit</t>
  </si>
  <si>
    <t>HV/HA=1,5xRSAL=2xRS +angem. KdU</t>
  </si>
  <si>
    <t>keine</t>
  </si>
  <si>
    <t>HV/HA=1,5*RS         und        AL/HA=2,0*RS+Mehrb.f.Schw.+angem.KdU</t>
  </si>
  <si>
    <t>HV=3xRS
HA=2x80% RS 
HA (0-5J.)
=1,5x60% RS 
HA (6-13J.)
=1,5x70% RS
HA (14-24J.)  =1,5x80% RS   AL=3,75 x RS    
+Kinderzuschl.</t>
  </si>
  <si>
    <t>HV/HA= 1,5xRS;
AL= 2,0xRS +Mehrb.f.Schw.
+angem. KdU</t>
  </si>
  <si>
    <t>2,0 x RS (Härtefälle 
2,5 x RS) + Familienzu-schläge 
90 % v. RS + Unterkunftsk.</t>
  </si>
  <si>
    <t>prozentuale Aufteilung der Beträge der Bundesstiftung pro Erstbewilligung</t>
  </si>
  <si>
    <t>HV = 2xRS 
AL = 3xRS 
zzgl. Unterbringungs-kosten</t>
  </si>
  <si>
    <t>ja und nein</t>
  </si>
  <si>
    <t>HV/HA = 1,5facher RS 
AL = 2facher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</si>
</sst>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€&quot;_-;\-* #,##0\ &quot;€&quot;_-;_-* &quot;-&quot;\ &quot;€&quot;_-;_-@_-"/>
    <numFmt numFmtId="164" formatCode="#,##0.0"/>
    <numFmt numFmtId="165" formatCode="#,##0_ ;\-#,##0\ "/>
  </numFmts>
  <fonts count="8" x14ac:knownFonts="1">
    <font>
      <sz val="10"/>
      <name val="Arial"/>
    </font>
    <font>
      <sz val="9"/>
      <name val="Arial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theme="3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99">
    <xf numFmtId="0" fontId="0" fillId="0" borderId="0" xfId="0"/>
    <xf numFmtId="49" fontId="1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9" fontId="2" fillId="2" borderId="2" xfId="0" applyNumberFormat="1" applyFont="1" applyFill="1" applyBorder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49" fontId="1" fillId="2" borderId="0" xfId="0" applyNumberFormat="1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49" fontId="1" fillId="0" borderId="0" xfId="0" applyNumberFormat="1" applyFont="1" applyFill="1" applyBorder="1" applyAlignment="1">
      <alignment vertical="top" wrapText="1"/>
    </xf>
    <xf numFmtId="49" fontId="1" fillId="0" borderId="4" xfId="0" applyNumberFormat="1" applyFont="1" applyFill="1" applyBorder="1" applyAlignment="1">
      <alignment vertical="top" wrapText="1"/>
    </xf>
    <xf numFmtId="3" fontId="1" fillId="0" borderId="4" xfId="0" applyNumberFormat="1" applyFont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vertical="top" wrapText="1"/>
    </xf>
    <xf numFmtId="3" fontId="1" fillId="0" borderId="0" xfId="0" applyNumberFormat="1" applyFont="1" applyBorder="1" applyAlignment="1">
      <alignment horizontal="center" vertical="top" wrapText="1"/>
    </xf>
    <xf numFmtId="4" fontId="1" fillId="0" borderId="0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vertical="top" wrapText="1"/>
    </xf>
    <xf numFmtId="3" fontId="1" fillId="0" borderId="10" xfId="0" applyNumberFormat="1" applyFont="1" applyBorder="1" applyAlignment="1">
      <alignment horizontal="center" vertical="top" wrapText="1"/>
    </xf>
    <xf numFmtId="3" fontId="1" fillId="0" borderId="10" xfId="0" applyNumberFormat="1" applyFont="1" applyBorder="1" applyAlignment="1" applyProtection="1">
      <alignment horizontal="center" vertical="top" wrapText="1"/>
      <protection locked="0"/>
    </xf>
    <xf numFmtId="49" fontId="1" fillId="0" borderId="10" xfId="0" applyNumberFormat="1" applyFont="1" applyFill="1" applyBorder="1" applyAlignment="1">
      <alignment vertical="top" wrapText="1"/>
    </xf>
    <xf numFmtId="49" fontId="2" fillId="0" borderId="10" xfId="0" applyNumberFormat="1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1" fillId="2" borderId="4" xfId="0" applyNumberFormat="1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49" fontId="1" fillId="0" borderId="11" xfId="0" applyNumberFormat="1" applyFont="1" applyFill="1" applyBorder="1" applyAlignment="1">
      <alignment vertical="top" wrapText="1"/>
    </xf>
    <xf numFmtId="0" fontId="1" fillId="0" borderId="13" xfId="0" applyNumberFormat="1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0" borderId="4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vertical="top" wrapText="1"/>
    </xf>
    <xf numFmtId="3" fontId="1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3" fontId="3" fillId="3" borderId="7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2" fontId="3" fillId="0" borderId="7" xfId="0" applyNumberFormat="1" applyFont="1" applyBorder="1" applyAlignment="1">
      <alignment horizontal="center" vertical="center" wrapText="1"/>
    </xf>
    <xf numFmtId="42" fontId="3" fillId="0" borderId="1" xfId="0" applyNumberFormat="1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3" fontId="3" fillId="0" borderId="7" xfId="0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top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1" fillId="0" borderId="10" xfId="0" quotePrefix="1" applyNumberFormat="1" applyFont="1" applyFill="1" applyBorder="1" applyAlignment="1">
      <alignment horizontal="left" vertical="top" wrapText="1"/>
    </xf>
    <xf numFmtId="0" fontId="1" fillId="0" borderId="10" xfId="0" applyNumberFormat="1" applyFont="1" applyFill="1" applyBorder="1" applyAlignment="1">
      <alignment horizontal="left" vertical="top" wrapText="1"/>
    </xf>
    <xf numFmtId="49" fontId="4" fillId="2" borderId="11" xfId="0" applyNumberFormat="1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49" fontId="4" fillId="2" borderId="12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3"/>
  <sheetViews>
    <sheetView tabSelected="1" view="pageBreakPreview" zoomScale="70" zoomScaleNormal="100" zoomScaleSheetLayoutView="70" workbookViewId="0">
      <pane ySplit="4" topLeftCell="A5" activePane="bottomLeft" state="frozen"/>
      <selection pane="bottomLeft" activeCell="M61" sqref="M61"/>
    </sheetView>
  </sheetViews>
  <sheetFormatPr baseColWidth="10" defaultColWidth="11.44140625" defaultRowHeight="11.4" x14ac:dyDescent="0.25"/>
  <cols>
    <col min="1" max="1" width="3.6640625" style="13" customWidth="1"/>
    <col min="2" max="2" width="18" style="13" customWidth="1"/>
    <col min="3" max="3" width="13.6640625" style="14" customWidth="1"/>
    <col min="4" max="4" width="5.6640625" style="14" customWidth="1"/>
    <col min="5" max="5" width="13.6640625" style="14" customWidth="1"/>
    <col min="6" max="6" width="5.6640625" style="14" customWidth="1"/>
    <col min="7" max="7" width="13.6640625" style="14" customWidth="1"/>
    <col min="8" max="8" width="5.6640625" style="14" customWidth="1"/>
    <col min="9" max="9" width="13.6640625" style="14" customWidth="1"/>
    <col min="10" max="10" width="5.6640625" style="14" customWidth="1"/>
    <col min="11" max="11" width="13.6640625" style="14" customWidth="1"/>
    <col min="12" max="12" width="5.6640625" style="14" customWidth="1"/>
    <col min="13" max="13" width="13.6640625" style="14" customWidth="1"/>
    <col min="14" max="14" width="5.6640625" style="14" customWidth="1"/>
    <col min="15" max="15" width="13.6640625" style="14" customWidth="1"/>
    <col min="16" max="16" width="5.6640625" style="14" customWidth="1"/>
    <col min="17" max="17" width="13.6640625" style="14" customWidth="1"/>
    <col min="18" max="18" width="5.88671875" style="14" customWidth="1"/>
    <col min="19" max="19" width="3.6640625" style="14" customWidth="1"/>
    <col min="20" max="20" width="17.88671875" style="14" customWidth="1"/>
    <col min="21" max="21" width="12.33203125" style="14" customWidth="1"/>
    <col min="22" max="22" width="5.6640625" style="14" customWidth="1"/>
    <col min="23" max="23" width="12.33203125" style="14" customWidth="1"/>
    <col min="24" max="24" width="5.33203125" style="14" customWidth="1"/>
    <col min="25" max="25" width="12.33203125" style="14" customWidth="1"/>
    <col min="26" max="26" width="5.33203125" style="14" customWidth="1"/>
    <col min="27" max="27" width="12.33203125" style="14" customWidth="1"/>
    <col min="28" max="28" width="5.33203125" style="14" customWidth="1"/>
    <col min="29" max="29" width="12.33203125" style="14" customWidth="1"/>
    <col min="30" max="30" width="5.33203125" style="14" customWidth="1"/>
    <col min="31" max="31" width="12.33203125" style="14" customWidth="1"/>
    <col min="32" max="32" width="5.33203125" style="14" customWidth="1"/>
    <col min="33" max="33" width="12.33203125" style="14" customWidth="1"/>
    <col min="34" max="34" width="5.33203125" style="75" customWidth="1"/>
    <col min="35" max="35" width="12.33203125" style="14" customWidth="1"/>
    <col min="36" max="36" width="5.33203125" style="14" customWidth="1"/>
    <col min="37" max="37" width="12.33203125" style="14" customWidth="1"/>
    <col min="38" max="38" width="5.33203125" style="14" customWidth="1"/>
    <col min="39" max="16384" width="11.44140625" style="14"/>
  </cols>
  <sheetData>
    <row r="1" spans="1:38" s="29" customFormat="1" ht="15.6" x14ac:dyDescent="0.25">
      <c r="A1" s="91" t="s">
        <v>99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3"/>
      <c r="AL1" s="32"/>
    </row>
    <row r="2" spans="1:38" s="29" customFormat="1" ht="12" x14ac:dyDescent="0.25">
      <c r="A2" s="30"/>
      <c r="B2" s="31"/>
      <c r="AH2" s="77"/>
      <c r="AI2" s="77"/>
      <c r="AJ2" s="32"/>
      <c r="AL2" s="32"/>
    </row>
    <row r="3" spans="1:38" s="3" customFormat="1" ht="24" customHeight="1" x14ac:dyDescent="0.25">
      <c r="A3" s="6"/>
      <c r="B3" s="9"/>
      <c r="C3" s="86" t="s">
        <v>3</v>
      </c>
      <c r="D3" s="86"/>
      <c r="E3" s="85" t="s">
        <v>4</v>
      </c>
      <c r="F3" s="85"/>
      <c r="G3" s="86" t="s">
        <v>5</v>
      </c>
      <c r="H3" s="86"/>
      <c r="I3" s="86" t="s">
        <v>6</v>
      </c>
      <c r="J3" s="86"/>
      <c r="K3" s="86" t="s">
        <v>7</v>
      </c>
      <c r="L3" s="86"/>
      <c r="M3" s="86" t="s">
        <v>8</v>
      </c>
      <c r="N3" s="86"/>
      <c r="O3" s="86" t="s">
        <v>9</v>
      </c>
      <c r="P3" s="86"/>
      <c r="Q3" s="86" t="s">
        <v>10</v>
      </c>
      <c r="R3" s="86"/>
      <c r="S3" s="87"/>
      <c r="T3" s="88"/>
      <c r="U3" s="86" t="s">
        <v>94</v>
      </c>
      <c r="V3" s="86"/>
      <c r="W3" s="85" t="s">
        <v>11</v>
      </c>
      <c r="X3" s="85"/>
      <c r="Y3" s="85" t="s">
        <v>95</v>
      </c>
      <c r="Z3" s="85"/>
      <c r="AA3" s="86" t="s">
        <v>96</v>
      </c>
      <c r="AB3" s="86"/>
      <c r="AC3" s="86" t="s">
        <v>12</v>
      </c>
      <c r="AD3" s="86"/>
      <c r="AE3" s="85" t="s">
        <v>14</v>
      </c>
      <c r="AF3" s="85"/>
      <c r="AG3" s="85" t="s">
        <v>97</v>
      </c>
      <c r="AH3" s="85"/>
      <c r="AI3" s="86" t="s">
        <v>98</v>
      </c>
      <c r="AJ3" s="86"/>
      <c r="AK3" s="97" t="s">
        <v>13</v>
      </c>
      <c r="AL3" s="98"/>
    </row>
    <row r="4" spans="1:38" s="2" customFormat="1" ht="12" x14ac:dyDescent="0.25">
      <c r="A4" s="7"/>
      <c r="B4" s="10"/>
      <c r="C4" s="2" t="s">
        <v>0</v>
      </c>
      <c r="D4" s="2" t="s">
        <v>1</v>
      </c>
      <c r="E4" s="2" t="s">
        <v>0</v>
      </c>
      <c r="F4" s="2" t="s">
        <v>1</v>
      </c>
      <c r="G4" s="2" t="s">
        <v>0</v>
      </c>
      <c r="H4" s="2" t="s">
        <v>1</v>
      </c>
      <c r="I4" s="2" t="s">
        <v>0</v>
      </c>
      <c r="J4" s="2" t="s">
        <v>1</v>
      </c>
      <c r="K4" s="2" t="s">
        <v>0</v>
      </c>
      <c r="L4" s="2" t="s">
        <v>1</v>
      </c>
      <c r="M4" s="2" t="s">
        <v>2</v>
      </c>
      <c r="N4" s="2" t="s">
        <v>1</v>
      </c>
      <c r="O4" s="2" t="s">
        <v>0</v>
      </c>
      <c r="P4" s="2" t="s">
        <v>1</v>
      </c>
      <c r="Q4" s="2" t="s">
        <v>0</v>
      </c>
      <c r="R4" s="2" t="s">
        <v>1</v>
      </c>
      <c r="S4" s="33"/>
      <c r="T4" s="34"/>
      <c r="U4" s="2" t="s">
        <v>0</v>
      </c>
      <c r="V4" s="2" t="s">
        <v>1</v>
      </c>
      <c r="W4" s="2" t="s">
        <v>0</v>
      </c>
      <c r="X4" s="2" t="s">
        <v>1</v>
      </c>
      <c r="Y4" s="2" t="s">
        <v>0</v>
      </c>
      <c r="Z4" s="2" t="s">
        <v>1</v>
      </c>
      <c r="AA4" s="2" t="s">
        <v>0</v>
      </c>
      <c r="AB4" s="2" t="s">
        <v>1</v>
      </c>
      <c r="AC4" s="2" t="s">
        <v>0</v>
      </c>
      <c r="AD4" s="2" t="s">
        <v>1</v>
      </c>
      <c r="AE4" s="18" t="s">
        <v>0</v>
      </c>
      <c r="AF4" s="18" t="s">
        <v>1</v>
      </c>
      <c r="AG4" s="2" t="s">
        <v>0</v>
      </c>
      <c r="AH4" s="78" t="s">
        <v>1</v>
      </c>
      <c r="AI4" s="2" t="s">
        <v>0</v>
      </c>
      <c r="AJ4" s="2" t="s">
        <v>1</v>
      </c>
      <c r="AK4" s="2" t="s">
        <v>0</v>
      </c>
      <c r="AL4" s="2" t="s">
        <v>1</v>
      </c>
    </row>
    <row r="5" spans="1:38" s="5" customFormat="1" ht="36" x14ac:dyDescent="0.25">
      <c r="A5" s="4" t="s">
        <v>15</v>
      </c>
      <c r="B5" s="4" t="s">
        <v>52</v>
      </c>
      <c r="C5" s="42">
        <f>SUM(E5+G5+I5+K5+M5+O5+Q5+U5+W5+Y5+AA5+AC5+AE5+AG5+AI5+AK5)</f>
        <v>151313</v>
      </c>
      <c r="D5" s="42">
        <f>C5*100/C5</f>
        <v>100</v>
      </c>
      <c r="E5" s="42">
        <v>15021</v>
      </c>
      <c r="F5" s="42">
        <v>100</v>
      </c>
      <c r="G5" s="42">
        <v>10555</v>
      </c>
      <c r="H5" s="42">
        <v>100</v>
      </c>
      <c r="I5" s="42">
        <v>8580</v>
      </c>
      <c r="J5" s="42">
        <v>100</v>
      </c>
      <c r="K5" s="43">
        <v>5469</v>
      </c>
      <c r="L5" s="43">
        <v>100</v>
      </c>
      <c r="M5" s="42">
        <v>2463</v>
      </c>
      <c r="N5" s="42">
        <f>M5*100/M5</f>
        <v>100</v>
      </c>
      <c r="O5" s="42">
        <v>5234</v>
      </c>
      <c r="P5" s="42">
        <v>100</v>
      </c>
      <c r="Q5" s="43">
        <v>10477</v>
      </c>
      <c r="R5" s="43">
        <v>100</v>
      </c>
      <c r="S5" s="4" t="s">
        <v>15</v>
      </c>
      <c r="T5" s="4" t="s">
        <v>52</v>
      </c>
      <c r="U5" s="43">
        <v>4269</v>
      </c>
      <c r="V5" s="43">
        <v>100</v>
      </c>
      <c r="W5" s="43">
        <v>17063</v>
      </c>
      <c r="X5" s="43">
        <v>100</v>
      </c>
      <c r="Y5" s="43">
        <v>41161</v>
      </c>
      <c r="Z5" s="43">
        <f>Y5*100/Y5</f>
        <v>100</v>
      </c>
      <c r="AA5" s="43">
        <v>5444</v>
      </c>
      <c r="AB5" s="43">
        <f>AA5*100/AA5</f>
        <v>100</v>
      </c>
      <c r="AC5" s="43">
        <v>1735</v>
      </c>
      <c r="AD5" s="43">
        <v>100</v>
      </c>
      <c r="AE5" s="43">
        <v>7735</v>
      </c>
      <c r="AF5" s="52">
        <v>100</v>
      </c>
      <c r="AG5" s="43">
        <v>5251</v>
      </c>
      <c r="AH5" s="54">
        <f>AG5*100/AG5</f>
        <v>100</v>
      </c>
      <c r="AI5" s="43">
        <v>6872</v>
      </c>
      <c r="AJ5" s="43">
        <v>100</v>
      </c>
      <c r="AK5" s="43">
        <v>3984</v>
      </c>
      <c r="AL5" s="43">
        <f>AK5/AK5*100</f>
        <v>100</v>
      </c>
    </row>
    <row r="6" spans="1:38" s="5" customFormat="1" ht="34.200000000000003" x14ac:dyDescent="0.25">
      <c r="A6" s="19" t="s">
        <v>16</v>
      </c>
      <c r="B6" s="19" t="s">
        <v>53</v>
      </c>
      <c r="C6" s="42">
        <f>SUM(E6+G6+I6+K6+M6+O6+Q6+U6+W6+Y6+AA6+AC6+AE6+AG6+AI6+AK6)</f>
        <v>136938</v>
      </c>
      <c r="D6" s="42">
        <f>C6*100/C5</f>
        <v>90.499824866336667</v>
      </c>
      <c r="E6" s="42">
        <v>13539</v>
      </c>
      <c r="F6" s="42">
        <v>90</v>
      </c>
      <c r="G6" s="42">
        <v>10258</v>
      </c>
      <c r="H6" s="42">
        <f>G6*100/G5</f>
        <v>97.186167693036481</v>
      </c>
      <c r="I6" s="42">
        <v>7832</v>
      </c>
      <c r="J6" s="42">
        <v>91</v>
      </c>
      <c r="K6" s="43">
        <v>5213</v>
      </c>
      <c r="L6" s="43">
        <v>95</v>
      </c>
      <c r="M6" s="42">
        <v>2313</v>
      </c>
      <c r="N6" s="42">
        <f>M6*100/M5</f>
        <v>93.90986601705238</v>
      </c>
      <c r="O6" s="42">
        <v>4882</v>
      </c>
      <c r="P6" s="42">
        <v>93</v>
      </c>
      <c r="Q6" s="43">
        <v>9598</v>
      </c>
      <c r="R6" s="43">
        <f>Q6*100/Q5</f>
        <v>91.610193757755084</v>
      </c>
      <c r="S6" s="19" t="s">
        <v>16</v>
      </c>
      <c r="T6" s="19" t="s">
        <v>53</v>
      </c>
      <c r="U6" s="43">
        <v>3902</v>
      </c>
      <c r="V6" s="43">
        <v>91</v>
      </c>
      <c r="W6" s="43">
        <v>15442</v>
      </c>
      <c r="X6" s="43">
        <f>W6*100/W5</f>
        <v>90.499912090488195</v>
      </c>
      <c r="Y6" s="43">
        <v>35949</v>
      </c>
      <c r="Z6" s="43">
        <f>Y6*100/Y5</f>
        <v>87.337528242754061</v>
      </c>
      <c r="AA6" s="43">
        <v>4799</v>
      </c>
      <c r="AB6" s="43">
        <f>AA6*100/AA5</f>
        <v>88.152094048493751</v>
      </c>
      <c r="AC6" s="43">
        <v>1654</v>
      </c>
      <c r="AD6" s="43">
        <v>96</v>
      </c>
      <c r="AE6" s="43">
        <v>6854</v>
      </c>
      <c r="AF6" s="53">
        <v>88.6</v>
      </c>
      <c r="AG6" s="43">
        <v>4869</v>
      </c>
      <c r="AH6" s="54">
        <v>92</v>
      </c>
      <c r="AI6" s="43">
        <v>6180</v>
      </c>
      <c r="AJ6" s="43">
        <v>89.93</v>
      </c>
      <c r="AK6" s="43">
        <v>3654</v>
      </c>
      <c r="AL6" s="43">
        <f>AK6/AK5*100</f>
        <v>91.716867469879517</v>
      </c>
    </row>
    <row r="7" spans="1:38" s="8" customFormat="1" x14ac:dyDescent="0.25">
      <c r="A7" s="16"/>
      <c r="B7" s="16"/>
      <c r="C7" s="48"/>
      <c r="D7" s="48"/>
      <c r="E7" s="48"/>
      <c r="F7" s="48"/>
      <c r="G7" s="17"/>
      <c r="H7" s="48"/>
      <c r="I7" s="48"/>
      <c r="J7" s="48"/>
      <c r="K7" s="45"/>
      <c r="L7" s="45"/>
      <c r="M7" s="48"/>
      <c r="N7" s="48"/>
      <c r="O7" s="48"/>
      <c r="P7" s="48"/>
      <c r="Q7" s="45"/>
      <c r="R7" s="45"/>
      <c r="S7" s="16"/>
      <c r="T7" s="16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71"/>
      <c r="AI7" s="45"/>
      <c r="AJ7" s="45"/>
      <c r="AK7" s="45"/>
      <c r="AL7" s="46"/>
    </row>
    <row r="8" spans="1:38" s="5" customFormat="1" ht="36" x14ac:dyDescent="0.25">
      <c r="A8" s="4" t="s">
        <v>17</v>
      </c>
      <c r="B8" s="4" t="s">
        <v>54</v>
      </c>
      <c r="C8" s="59">
        <v>136938</v>
      </c>
      <c r="D8" s="59">
        <v>100</v>
      </c>
      <c r="E8" s="59">
        <v>13539</v>
      </c>
      <c r="F8" s="59">
        <v>100</v>
      </c>
      <c r="G8" s="59">
        <v>10258</v>
      </c>
      <c r="H8" s="59">
        <v>100</v>
      </c>
      <c r="I8" s="59">
        <v>7832</v>
      </c>
      <c r="J8" s="59">
        <v>100</v>
      </c>
      <c r="K8" s="59">
        <v>5213</v>
      </c>
      <c r="L8" s="59">
        <v>100</v>
      </c>
      <c r="M8" s="59">
        <v>2313</v>
      </c>
      <c r="N8" s="59">
        <v>100</v>
      </c>
      <c r="O8" s="59">
        <v>4882</v>
      </c>
      <c r="P8" s="59">
        <v>100</v>
      </c>
      <c r="Q8" s="59">
        <f>SUM(Q9:Q11)</f>
        <v>9598</v>
      </c>
      <c r="R8" s="59">
        <f>SUM(R9:R11)</f>
        <v>100</v>
      </c>
      <c r="S8" s="4" t="s">
        <v>17</v>
      </c>
      <c r="T8" s="4" t="s">
        <v>54</v>
      </c>
      <c r="U8" s="59">
        <v>3902</v>
      </c>
      <c r="V8" s="59">
        <v>100</v>
      </c>
      <c r="W8" s="59">
        <v>15442</v>
      </c>
      <c r="X8" s="59">
        <v>100</v>
      </c>
      <c r="Y8" s="59">
        <v>35949</v>
      </c>
      <c r="Z8" s="59">
        <v>100</v>
      </c>
      <c r="AA8" s="59">
        <v>4799</v>
      </c>
      <c r="AB8" s="59">
        <v>100</v>
      </c>
      <c r="AC8" s="59">
        <v>1654</v>
      </c>
      <c r="AD8" s="59">
        <v>100</v>
      </c>
      <c r="AE8" s="59">
        <v>6854</v>
      </c>
      <c r="AF8" s="60">
        <v>100</v>
      </c>
      <c r="AG8" s="59">
        <v>4869</v>
      </c>
      <c r="AH8" s="63">
        <v>100</v>
      </c>
      <c r="AI8" s="59">
        <v>6180</v>
      </c>
      <c r="AJ8" s="59">
        <v>100</v>
      </c>
      <c r="AK8" s="59">
        <f>AK6</f>
        <v>3654</v>
      </c>
      <c r="AL8" s="59">
        <f>AK8/$AK$8*100</f>
        <v>100</v>
      </c>
    </row>
    <row r="9" spans="1:38" s="5" customFormat="1" ht="22.8" x14ac:dyDescent="0.25">
      <c r="A9" s="1" t="s">
        <v>18</v>
      </c>
      <c r="B9" s="1" t="s">
        <v>42</v>
      </c>
      <c r="C9" s="42">
        <f>SUM(E9+G9+I9+K9+M9+O9+Q9+U9+W9+Y9+AA9+AC9+AE9+AG9+AI9+AK9)</f>
        <v>34</v>
      </c>
      <c r="D9" s="42">
        <f>C9*100/C6</f>
        <v>2.4828754618878617E-2</v>
      </c>
      <c r="E9" s="42">
        <v>0</v>
      </c>
      <c r="F9" s="42">
        <v>0</v>
      </c>
      <c r="G9" s="42">
        <v>2</v>
      </c>
      <c r="H9" s="42">
        <f>G9*100/G6</f>
        <v>1.9496977968414896E-2</v>
      </c>
      <c r="I9" s="42">
        <v>1</v>
      </c>
      <c r="J9" s="42">
        <v>0</v>
      </c>
      <c r="K9" s="43">
        <v>0</v>
      </c>
      <c r="L9" s="43">
        <v>0</v>
      </c>
      <c r="M9" s="42">
        <v>0</v>
      </c>
      <c r="N9" s="42">
        <f>$N$6/$M$6*M9</f>
        <v>0</v>
      </c>
      <c r="O9" s="42">
        <v>0</v>
      </c>
      <c r="P9" s="42">
        <v>0</v>
      </c>
      <c r="Q9" s="43">
        <v>1</v>
      </c>
      <c r="R9" s="43">
        <f>Q9*100/$Q$6</f>
        <v>1.0418837257762034E-2</v>
      </c>
      <c r="S9" s="1" t="s">
        <v>18</v>
      </c>
      <c r="T9" s="1" t="s">
        <v>42</v>
      </c>
      <c r="U9" s="43">
        <v>0</v>
      </c>
      <c r="V9" s="43">
        <v>0</v>
      </c>
      <c r="W9" s="43">
        <v>2</v>
      </c>
      <c r="X9" s="43">
        <v>0.01</v>
      </c>
      <c r="Y9" s="43">
        <v>22</v>
      </c>
      <c r="Z9" s="43">
        <v>0</v>
      </c>
      <c r="AA9" s="43">
        <v>3</v>
      </c>
      <c r="AB9" s="43">
        <f>AA9*100/AA6</f>
        <v>6.2513023546572205E-2</v>
      </c>
      <c r="AC9" s="43">
        <v>0</v>
      </c>
      <c r="AD9" s="43">
        <v>0</v>
      </c>
      <c r="AE9" s="43">
        <v>2</v>
      </c>
      <c r="AF9" s="43">
        <v>0.03</v>
      </c>
      <c r="AG9" s="43">
        <v>0</v>
      </c>
      <c r="AH9" s="54">
        <v>0</v>
      </c>
      <c r="AI9" s="43">
        <v>1</v>
      </c>
      <c r="AJ9" s="43">
        <v>0.02</v>
      </c>
      <c r="AK9" s="43">
        <v>0</v>
      </c>
      <c r="AL9" s="43">
        <f>AK9/$AK$8*100</f>
        <v>0</v>
      </c>
    </row>
    <row r="10" spans="1:38" s="5" customFormat="1" ht="22.8" x14ac:dyDescent="0.25">
      <c r="A10" s="1" t="s">
        <v>19</v>
      </c>
      <c r="B10" s="1" t="s">
        <v>21</v>
      </c>
      <c r="C10" s="42">
        <f>SUM(E10+G10+I10+K10+M10+O10+Q10+U10+W10+Y10+AA10+AC10+AE10+AG10+AI10+AK10)</f>
        <v>3305</v>
      </c>
      <c r="D10" s="42">
        <f>C10*100/C6</f>
        <v>2.4135010004527597</v>
      </c>
      <c r="E10" s="42">
        <v>236</v>
      </c>
      <c r="F10" s="42">
        <v>2</v>
      </c>
      <c r="G10" s="42">
        <v>300</v>
      </c>
      <c r="H10" s="42">
        <f>G10*100/G6</f>
        <v>2.9245466952622343</v>
      </c>
      <c r="I10" s="42">
        <v>145</v>
      </c>
      <c r="J10" s="42">
        <v>2</v>
      </c>
      <c r="K10" s="43">
        <v>90</v>
      </c>
      <c r="L10" s="43">
        <v>2</v>
      </c>
      <c r="M10" s="42">
        <v>56</v>
      </c>
      <c r="N10" s="76">
        <f>M10*100/M6</f>
        <v>2.4210981409424988</v>
      </c>
      <c r="O10" s="42">
        <v>97</v>
      </c>
      <c r="P10" s="42">
        <v>2</v>
      </c>
      <c r="Q10" s="43">
        <v>151</v>
      </c>
      <c r="R10" s="43">
        <f>Q10*100/$Q$6</f>
        <v>1.573244425922067</v>
      </c>
      <c r="S10" s="1" t="s">
        <v>19</v>
      </c>
      <c r="T10" s="1" t="s">
        <v>21</v>
      </c>
      <c r="U10" s="43">
        <v>113</v>
      </c>
      <c r="V10" s="43">
        <v>3</v>
      </c>
      <c r="W10" s="43">
        <v>448</v>
      </c>
      <c r="X10" s="43">
        <v>2.9</v>
      </c>
      <c r="Y10" s="43">
        <v>781</v>
      </c>
      <c r="Z10" s="43">
        <v>2</v>
      </c>
      <c r="AA10" s="43">
        <v>151</v>
      </c>
      <c r="AB10" s="43">
        <f>AA10*100/AA6</f>
        <v>3.1464888518441341</v>
      </c>
      <c r="AC10" s="43">
        <v>55</v>
      </c>
      <c r="AD10" s="43">
        <v>3</v>
      </c>
      <c r="AE10" s="43">
        <v>248</v>
      </c>
      <c r="AF10" s="43">
        <v>3.62</v>
      </c>
      <c r="AG10" s="43">
        <v>193</v>
      </c>
      <c r="AH10" s="54">
        <v>4</v>
      </c>
      <c r="AI10" s="43">
        <v>126</v>
      </c>
      <c r="AJ10" s="43">
        <v>2.04</v>
      </c>
      <c r="AK10" s="43">
        <v>115</v>
      </c>
      <c r="AL10" s="43">
        <f>AK10/$AK$8*100</f>
        <v>3.1472359058565957</v>
      </c>
    </row>
    <row r="11" spans="1:38" s="5" customFormat="1" ht="22.8" x14ac:dyDescent="0.25">
      <c r="A11" s="1" t="s">
        <v>20</v>
      </c>
      <c r="B11" s="1" t="s">
        <v>43</v>
      </c>
      <c r="C11" s="42">
        <f>SUM(E11+G11+I11+K11+M11+O11+Q11+U11+W11+Y11+AA11+AC11+AE11+AG11+AI11+AK11)</f>
        <v>133599</v>
      </c>
      <c r="D11" s="42">
        <f>C11*100/C6</f>
        <v>97.561670244928365</v>
      </c>
      <c r="E11" s="42">
        <v>13303</v>
      </c>
      <c r="F11" s="42">
        <v>98</v>
      </c>
      <c r="G11" s="42">
        <v>9956</v>
      </c>
      <c r="H11" s="42">
        <f>G11*100/G6</f>
        <v>97.055956326769348</v>
      </c>
      <c r="I11" s="42">
        <v>7686</v>
      </c>
      <c r="J11" s="42">
        <v>98</v>
      </c>
      <c r="K11" s="43">
        <v>5123</v>
      </c>
      <c r="L11" s="43">
        <v>98</v>
      </c>
      <c r="M11" s="76">
        <v>2257</v>
      </c>
      <c r="N11" s="76">
        <f>M11*100/M6</f>
        <v>97.578901859057495</v>
      </c>
      <c r="O11" s="76">
        <v>4785</v>
      </c>
      <c r="P11" s="76">
        <v>98</v>
      </c>
      <c r="Q11" s="54">
        <v>9446</v>
      </c>
      <c r="R11" s="54">
        <f>Q11*100/$Q$6</f>
        <v>98.41633673682017</v>
      </c>
      <c r="S11" s="1" t="s">
        <v>20</v>
      </c>
      <c r="T11" s="1" t="s">
        <v>43</v>
      </c>
      <c r="U11" s="43">
        <v>3789</v>
      </c>
      <c r="V11" s="43">
        <v>97</v>
      </c>
      <c r="W11" s="43">
        <v>14992</v>
      </c>
      <c r="X11" s="43">
        <v>97.08</v>
      </c>
      <c r="Y11" s="43">
        <v>35146</v>
      </c>
      <c r="Z11" s="43">
        <v>98</v>
      </c>
      <c r="AA11" s="43">
        <v>4645</v>
      </c>
      <c r="AB11" s="43">
        <f>AA11*100/AA6</f>
        <v>96.790998124609288</v>
      </c>
      <c r="AC11" s="43">
        <v>1599</v>
      </c>
      <c r="AD11" s="43">
        <v>97</v>
      </c>
      <c r="AE11" s="43">
        <v>6604</v>
      </c>
      <c r="AF11" s="43">
        <v>96.35</v>
      </c>
      <c r="AG11" s="43">
        <v>4676</v>
      </c>
      <c r="AH11" s="54">
        <v>96</v>
      </c>
      <c r="AI11" s="43">
        <v>6053</v>
      </c>
      <c r="AJ11" s="43">
        <v>97.94</v>
      </c>
      <c r="AK11" s="43">
        <f>AK8-AK9-AK10</f>
        <v>3539</v>
      </c>
      <c r="AL11" s="43">
        <f>AK11/$AK$8*100</f>
        <v>96.85276409414341</v>
      </c>
    </row>
    <row r="12" spans="1:38" s="8" customFormat="1" x14ac:dyDescent="0.25">
      <c r="A12" s="16"/>
      <c r="B12" s="16"/>
      <c r="C12" s="48"/>
      <c r="D12" s="48"/>
      <c r="E12" s="48"/>
      <c r="F12" s="48"/>
      <c r="G12" s="17"/>
      <c r="H12" s="48"/>
      <c r="I12" s="48"/>
      <c r="J12" s="48"/>
      <c r="K12" s="45"/>
      <c r="L12" s="45"/>
      <c r="M12" s="79"/>
      <c r="N12" s="76"/>
      <c r="O12" s="79"/>
      <c r="P12" s="79"/>
      <c r="Q12" s="71"/>
      <c r="R12" s="71"/>
      <c r="S12" s="16"/>
      <c r="T12" s="16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71"/>
      <c r="AI12" s="45"/>
      <c r="AJ12" s="45"/>
      <c r="AK12" s="45"/>
      <c r="AL12" s="46"/>
    </row>
    <row r="13" spans="1:38" s="5" customFormat="1" ht="36" x14ac:dyDescent="0.25">
      <c r="A13" s="4" t="s">
        <v>22</v>
      </c>
      <c r="B13" s="4" t="s">
        <v>55</v>
      </c>
      <c r="C13" s="59">
        <v>136938</v>
      </c>
      <c r="D13" s="59">
        <v>100</v>
      </c>
      <c r="E13" s="59">
        <v>13539</v>
      </c>
      <c r="F13" s="59">
        <v>100</v>
      </c>
      <c r="G13" s="59">
        <v>10258</v>
      </c>
      <c r="H13" s="59">
        <v>100</v>
      </c>
      <c r="I13" s="59">
        <v>7832</v>
      </c>
      <c r="J13" s="59">
        <v>100</v>
      </c>
      <c r="K13" s="59">
        <v>5213</v>
      </c>
      <c r="L13" s="59">
        <v>100</v>
      </c>
      <c r="M13" s="63">
        <v>2313</v>
      </c>
      <c r="N13" s="63">
        <v>100</v>
      </c>
      <c r="O13" s="63">
        <v>4882</v>
      </c>
      <c r="P13" s="63">
        <v>100</v>
      </c>
      <c r="Q13" s="63">
        <f>SUM(Q14:Q20)</f>
        <v>9598</v>
      </c>
      <c r="R13" s="63">
        <v>100</v>
      </c>
      <c r="S13" s="4" t="s">
        <v>22</v>
      </c>
      <c r="T13" s="4" t="s">
        <v>55</v>
      </c>
      <c r="U13" s="59">
        <v>3902</v>
      </c>
      <c r="V13" s="59">
        <v>100</v>
      </c>
      <c r="W13" s="59">
        <v>15442</v>
      </c>
      <c r="X13" s="59">
        <v>100</v>
      </c>
      <c r="Y13" s="59">
        <v>35949</v>
      </c>
      <c r="Z13" s="59">
        <v>100</v>
      </c>
      <c r="AA13" s="59">
        <v>4799</v>
      </c>
      <c r="AB13" s="63">
        <v>100</v>
      </c>
      <c r="AC13" s="59">
        <v>1654</v>
      </c>
      <c r="AD13" s="59">
        <v>100</v>
      </c>
      <c r="AE13" s="59">
        <v>6854</v>
      </c>
      <c r="AF13" s="63">
        <v>100</v>
      </c>
      <c r="AG13" s="59">
        <v>4869</v>
      </c>
      <c r="AH13" s="63">
        <v>100</v>
      </c>
      <c r="AI13" s="59">
        <v>6180</v>
      </c>
      <c r="AJ13" s="59">
        <v>100</v>
      </c>
      <c r="AK13" s="59">
        <f>AK6</f>
        <v>3654</v>
      </c>
      <c r="AL13" s="63">
        <v>100</v>
      </c>
    </row>
    <row r="14" spans="1:38" s="5" customFormat="1" ht="34.200000000000003" x14ac:dyDescent="0.25">
      <c r="A14" s="1" t="s">
        <v>23</v>
      </c>
      <c r="B14" s="1" t="s">
        <v>56</v>
      </c>
      <c r="C14" s="42">
        <f t="shared" ref="C14:C20" si="0">SUM(E14+G14+I14+K14+M14+O14+Q14+U14+W14+Y14+AA14+AC14+AE14+AG14+AI14+AK14)</f>
        <v>31034</v>
      </c>
      <c r="D14" s="42">
        <f>C14*100/C6</f>
        <v>22.662810907125852</v>
      </c>
      <c r="E14" s="42">
        <v>6281</v>
      </c>
      <c r="F14" s="42">
        <v>46</v>
      </c>
      <c r="G14" s="42">
        <v>2407</v>
      </c>
      <c r="H14" s="42">
        <f>G14*100/G6</f>
        <v>23.464612984987326</v>
      </c>
      <c r="I14" s="42">
        <v>1836</v>
      </c>
      <c r="J14" s="42">
        <v>23</v>
      </c>
      <c r="K14" s="43">
        <v>1652</v>
      </c>
      <c r="L14" s="43">
        <v>32</v>
      </c>
      <c r="M14" s="76">
        <v>242</v>
      </c>
      <c r="N14" s="76">
        <f>M14*100/M6</f>
        <v>10.462602680501513</v>
      </c>
      <c r="O14" s="76">
        <v>1031</v>
      </c>
      <c r="P14" s="76">
        <v>21</v>
      </c>
      <c r="Q14" s="54">
        <v>1700</v>
      </c>
      <c r="R14" s="54">
        <f>Q14*100/Q6</f>
        <v>17.712023338195458</v>
      </c>
      <c r="S14" s="1" t="s">
        <v>23</v>
      </c>
      <c r="T14" s="1" t="s">
        <v>56</v>
      </c>
      <c r="U14" s="43">
        <v>925</v>
      </c>
      <c r="V14" s="43">
        <v>24</v>
      </c>
      <c r="W14" s="43">
        <v>2233</v>
      </c>
      <c r="X14" s="43">
        <v>14.46</v>
      </c>
      <c r="Y14" s="43">
        <v>5679</v>
      </c>
      <c r="Z14" s="43">
        <v>16</v>
      </c>
      <c r="AA14" s="54">
        <v>1048</v>
      </c>
      <c r="AB14" s="54">
        <f>AA14*100/AA6</f>
        <v>21.837882892269224</v>
      </c>
      <c r="AC14" s="54">
        <v>226</v>
      </c>
      <c r="AD14" s="54">
        <v>13</v>
      </c>
      <c r="AE14" s="54">
        <v>1194</v>
      </c>
      <c r="AF14" s="54">
        <f>AE14*100/AE6</f>
        <v>17.420484388678144</v>
      </c>
      <c r="AG14" s="54">
        <v>1116</v>
      </c>
      <c r="AH14" s="54">
        <f>AG14*100/AG6</f>
        <v>22.920517560073936</v>
      </c>
      <c r="AI14" s="54">
        <v>1990</v>
      </c>
      <c r="AJ14" s="54">
        <v>32.200000000000003</v>
      </c>
      <c r="AK14" s="54">
        <f>AK13-AK15-AK16-AK17-AK18-AK19-AK20</f>
        <v>1474</v>
      </c>
      <c r="AL14" s="54">
        <f>AK14*100/AK6</f>
        <v>40.339354132457579</v>
      </c>
    </row>
    <row r="15" spans="1:38" s="5" customFormat="1" ht="22.8" x14ac:dyDescent="0.25">
      <c r="A15" s="1" t="s">
        <v>24</v>
      </c>
      <c r="B15" s="1" t="s">
        <v>51</v>
      </c>
      <c r="C15" s="42">
        <f t="shared" si="0"/>
        <v>3977</v>
      </c>
      <c r="D15" s="42">
        <f>C15*100/C6</f>
        <v>2.9042340329200078</v>
      </c>
      <c r="E15" s="42">
        <v>84</v>
      </c>
      <c r="F15" s="42">
        <v>1</v>
      </c>
      <c r="G15" s="42">
        <v>305</v>
      </c>
      <c r="H15" s="42">
        <f>G15*100/G6</f>
        <v>2.9732891401832715</v>
      </c>
      <c r="I15" s="42">
        <v>126</v>
      </c>
      <c r="J15" s="42">
        <v>2</v>
      </c>
      <c r="K15" s="43">
        <v>166</v>
      </c>
      <c r="L15" s="43">
        <v>3</v>
      </c>
      <c r="M15" s="76">
        <v>33</v>
      </c>
      <c r="N15" s="76">
        <f>M15*100/M6</f>
        <v>1.4267185473411155</v>
      </c>
      <c r="O15" s="76">
        <v>131</v>
      </c>
      <c r="P15" s="76">
        <v>3</v>
      </c>
      <c r="Q15" s="54">
        <v>297</v>
      </c>
      <c r="R15" s="54">
        <f>Q15*100/Q6</f>
        <v>3.0943946655553241</v>
      </c>
      <c r="S15" s="1" t="s">
        <v>24</v>
      </c>
      <c r="T15" s="1" t="s">
        <v>51</v>
      </c>
      <c r="U15" s="43">
        <v>174</v>
      </c>
      <c r="V15" s="43">
        <v>4</v>
      </c>
      <c r="W15" s="43">
        <v>457</v>
      </c>
      <c r="X15" s="43">
        <v>2.95</v>
      </c>
      <c r="Y15" s="43">
        <v>1209</v>
      </c>
      <c r="Z15" s="43">
        <v>3</v>
      </c>
      <c r="AA15" s="54">
        <v>226</v>
      </c>
      <c r="AB15" s="54">
        <f>AA15*100/AA6</f>
        <v>4.7093144405084395</v>
      </c>
      <c r="AC15" s="54">
        <v>64</v>
      </c>
      <c r="AD15" s="54">
        <v>4</v>
      </c>
      <c r="AE15" s="54">
        <v>181</v>
      </c>
      <c r="AF15" s="54">
        <f>AE15*100/AE6</f>
        <v>2.6407936971111758</v>
      </c>
      <c r="AG15" s="54">
        <v>100</v>
      </c>
      <c r="AH15" s="54">
        <f>AG15*100/AG6</f>
        <v>2.0538098172109263</v>
      </c>
      <c r="AI15" s="54">
        <v>229</v>
      </c>
      <c r="AJ15" s="54">
        <v>3.71</v>
      </c>
      <c r="AK15" s="54">
        <v>195</v>
      </c>
      <c r="AL15" s="54">
        <f>AK15*100/AK6</f>
        <v>5.3366174055829232</v>
      </c>
    </row>
    <row r="16" spans="1:38" s="5" customFormat="1" ht="34.200000000000003" x14ac:dyDescent="0.25">
      <c r="A16" s="1" t="s">
        <v>25</v>
      </c>
      <c r="B16" s="1" t="s">
        <v>44</v>
      </c>
      <c r="C16" s="42">
        <f t="shared" si="0"/>
        <v>4598</v>
      </c>
      <c r="D16" s="42">
        <f>C16*100/C6</f>
        <v>3.3577239334589377</v>
      </c>
      <c r="E16" s="42">
        <v>650</v>
      </c>
      <c r="F16" s="42">
        <v>5</v>
      </c>
      <c r="G16" s="42">
        <v>88</v>
      </c>
      <c r="H16" s="42">
        <f>G16*100/G6</f>
        <v>0.85786703061025538</v>
      </c>
      <c r="I16" s="42">
        <v>255</v>
      </c>
      <c r="J16" s="42">
        <v>3</v>
      </c>
      <c r="K16" s="43">
        <v>154</v>
      </c>
      <c r="L16" s="43">
        <v>3</v>
      </c>
      <c r="M16" s="76">
        <v>85</v>
      </c>
      <c r="N16" s="76">
        <f>M16*100/M6</f>
        <v>3.6748811067877214</v>
      </c>
      <c r="O16" s="76">
        <v>117</v>
      </c>
      <c r="P16" s="76">
        <v>2</v>
      </c>
      <c r="Q16" s="54">
        <v>234</v>
      </c>
      <c r="R16" s="54">
        <v>3</v>
      </c>
      <c r="S16" s="1" t="s">
        <v>25</v>
      </c>
      <c r="T16" s="1" t="s">
        <v>44</v>
      </c>
      <c r="U16" s="43">
        <v>168</v>
      </c>
      <c r="V16" s="43">
        <v>4</v>
      </c>
      <c r="W16" s="43">
        <v>665</v>
      </c>
      <c r="X16" s="43">
        <v>4.3</v>
      </c>
      <c r="Y16" s="43">
        <v>795</v>
      </c>
      <c r="Z16" s="43">
        <v>2</v>
      </c>
      <c r="AA16" s="54">
        <v>124</v>
      </c>
      <c r="AB16" s="54">
        <f>AA16*100/AA6</f>
        <v>2.5838716399249844</v>
      </c>
      <c r="AC16" s="54">
        <v>58</v>
      </c>
      <c r="AD16" s="54">
        <v>3</v>
      </c>
      <c r="AE16" s="54">
        <v>168</v>
      </c>
      <c r="AF16" s="54">
        <v>3</v>
      </c>
      <c r="AG16" s="54">
        <v>496</v>
      </c>
      <c r="AH16" s="54">
        <f>AG16*100/AG6</f>
        <v>10.186896693366194</v>
      </c>
      <c r="AI16" s="54">
        <v>233</v>
      </c>
      <c r="AJ16" s="54">
        <v>3.77</v>
      </c>
      <c r="AK16" s="54">
        <v>308</v>
      </c>
      <c r="AL16" s="54">
        <v>9</v>
      </c>
    </row>
    <row r="17" spans="1:39" s="12" customFormat="1" ht="22.8" x14ac:dyDescent="0.25">
      <c r="A17" s="11" t="s">
        <v>26</v>
      </c>
      <c r="B17" s="11" t="s">
        <v>57</v>
      </c>
      <c r="C17" s="42">
        <f t="shared" si="0"/>
        <v>64100</v>
      </c>
      <c r="D17" s="42">
        <f>C17*100/C6</f>
        <v>46.809505031474096</v>
      </c>
      <c r="E17" s="49">
        <v>4362</v>
      </c>
      <c r="F17" s="49">
        <v>32</v>
      </c>
      <c r="G17" s="42">
        <v>5244</v>
      </c>
      <c r="H17" s="42">
        <f>G17*100/G6</f>
        <v>51.121076233183857</v>
      </c>
      <c r="I17" s="49">
        <v>4687</v>
      </c>
      <c r="J17" s="49">
        <v>60</v>
      </c>
      <c r="K17" s="44">
        <v>2356</v>
      </c>
      <c r="L17" s="44">
        <v>45</v>
      </c>
      <c r="M17" s="80">
        <v>1318</v>
      </c>
      <c r="N17" s="76">
        <f>M17*100/M6</f>
        <v>56.982274102896668</v>
      </c>
      <c r="O17" s="80">
        <v>2172</v>
      </c>
      <c r="P17" s="80">
        <v>45</v>
      </c>
      <c r="Q17" s="72">
        <f>4061+77</f>
        <v>4138</v>
      </c>
      <c r="R17" s="54">
        <f>Q17*100/Q6</f>
        <v>43.113148572619295</v>
      </c>
      <c r="S17" s="11" t="s">
        <v>26</v>
      </c>
      <c r="T17" s="11" t="s">
        <v>57</v>
      </c>
      <c r="U17" s="44">
        <v>2019</v>
      </c>
      <c r="V17" s="44">
        <v>52</v>
      </c>
      <c r="W17" s="44">
        <v>7350</v>
      </c>
      <c r="X17" s="44">
        <v>47.59</v>
      </c>
      <c r="Y17" s="44">
        <v>17382</v>
      </c>
      <c r="Z17" s="44">
        <v>48</v>
      </c>
      <c r="AA17" s="72">
        <v>1739</v>
      </c>
      <c r="AB17" s="54">
        <f>AA17*100/AA6</f>
        <v>36.236715982496357</v>
      </c>
      <c r="AC17" s="72">
        <v>934</v>
      </c>
      <c r="AD17" s="72">
        <v>57</v>
      </c>
      <c r="AE17" s="72">
        <v>4339</v>
      </c>
      <c r="AF17" s="72">
        <f>AE17*100/AE6</f>
        <v>63.306098628538081</v>
      </c>
      <c r="AG17" s="54">
        <v>2461</v>
      </c>
      <c r="AH17" s="72">
        <f>AG17*100/AG6</f>
        <v>50.544259601560896</v>
      </c>
      <c r="AI17" s="72">
        <v>2359</v>
      </c>
      <c r="AJ17" s="72">
        <v>38.17</v>
      </c>
      <c r="AK17" s="72">
        <v>1240</v>
      </c>
      <c r="AL17" s="54">
        <f>AK17*100/AK6</f>
        <v>33.93541324575807</v>
      </c>
    </row>
    <row r="18" spans="1:39" s="5" customFormat="1" ht="22.8" x14ac:dyDescent="0.25">
      <c r="A18" s="1" t="s">
        <v>27</v>
      </c>
      <c r="B18" s="1" t="s">
        <v>58</v>
      </c>
      <c r="C18" s="42">
        <f t="shared" si="0"/>
        <v>13009</v>
      </c>
      <c r="D18" s="42">
        <f>C18*100/C6</f>
        <v>9.4999196716762331</v>
      </c>
      <c r="E18" s="42">
        <v>1791</v>
      </c>
      <c r="F18" s="42">
        <v>13</v>
      </c>
      <c r="G18" s="42">
        <v>604</v>
      </c>
      <c r="H18" s="42">
        <f>G18*100/G6</f>
        <v>5.8880873464612984</v>
      </c>
      <c r="I18" s="42">
        <v>754</v>
      </c>
      <c r="J18" s="42">
        <v>10</v>
      </c>
      <c r="K18" s="43">
        <v>347</v>
      </c>
      <c r="L18" s="43">
        <v>7</v>
      </c>
      <c r="M18" s="76">
        <v>317</v>
      </c>
      <c r="N18" s="76">
        <f>M18*100/M6</f>
        <v>13.705144833549502</v>
      </c>
      <c r="O18" s="76">
        <v>495</v>
      </c>
      <c r="P18" s="76">
        <v>10</v>
      </c>
      <c r="Q18" s="54">
        <v>980</v>
      </c>
      <c r="R18" s="54">
        <f>Q18*100/Q6</f>
        <v>10.210460512606794</v>
      </c>
      <c r="S18" s="1" t="s">
        <v>27</v>
      </c>
      <c r="T18" s="1" t="s">
        <v>58</v>
      </c>
      <c r="U18" s="43">
        <v>234</v>
      </c>
      <c r="V18" s="43">
        <v>6</v>
      </c>
      <c r="W18" s="43">
        <v>1687</v>
      </c>
      <c r="X18" s="43">
        <v>10.92</v>
      </c>
      <c r="Y18" s="43">
        <v>3846</v>
      </c>
      <c r="Z18" s="43">
        <v>11</v>
      </c>
      <c r="AA18" s="54">
        <v>468</v>
      </c>
      <c r="AB18" s="54">
        <f>AA18*100/AA6</f>
        <v>9.7520316732652628</v>
      </c>
      <c r="AC18" s="54">
        <v>83</v>
      </c>
      <c r="AD18" s="54">
        <v>5</v>
      </c>
      <c r="AE18" s="54">
        <v>385</v>
      </c>
      <c r="AF18" s="54">
        <f>AE18*100/AE6</f>
        <v>5.61715786402101</v>
      </c>
      <c r="AG18" s="54">
        <v>362</v>
      </c>
      <c r="AH18" s="54">
        <v>8</v>
      </c>
      <c r="AI18" s="54">
        <v>458</v>
      </c>
      <c r="AJ18" s="54">
        <v>7.41</v>
      </c>
      <c r="AK18" s="54">
        <v>198</v>
      </c>
      <c r="AL18" s="54">
        <f>AK18*100/AK6</f>
        <v>5.4187192118226601</v>
      </c>
    </row>
    <row r="19" spans="1:39" s="5" customFormat="1" ht="22.8" x14ac:dyDescent="0.25">
      <c r="A19" s="1" t="s">
        <v>28</v>
      </c>
      <c r="B19" s="1" t="s">
        <v>59</v>
      </c>
      <c r="C19" s="42">
        <f t="shared" si="0"/>
        <v>6314</v>
      </c>
      <c r="D19" s="42">
        <f>C19*100/C6</f>
        <v>4.6108457842235175</v>
      </c>
      <c r="E19" s="42">
        <v>95</v>
      </c>
      <c r="F19" s="42">
        <v>1</v>
      </c>
      <c r="G19" s="42">
        <v>1551</v>
      </c>
      <c r="H19" s="42">
        <f>G19*100/G6</f>
        <v>15.119906414505751</v>
      </c>
      <c r="I19" s="42">
        <v>8</v>
      </c>
      <c r="J19" s="42">
        <v>0</v>
      </c>
      <c r="K19" s="43">
        <v>39</v>
      </c>
      <c r="L19" s="43">
        <v>1</v>
      </c>
      <c r="M19" s="76">
        <v>60</v>
      </c>
      <c r="N19" s="76">
        <f>M19*100/M6</f>
        <v>2.5940337224383918</v>
      </c>
      <c r="O19" s="76">
        <v>6</v>
      </c>
      <c r="P19" s="76">
        <v>0</v>
      </c>
      <c r="Q19" s="54">
        <v>867</v>
      </c>
      <c r="R19" s="54">
        <f>Q19*100/Q6</f>
        <v>9.033131902479683</v>
      </c>
      <c r="S19" s="1" t="s">
        <v>28</v>
      </c>
      <c r="T19" s="1" t="s">
        <v>59</v>
      </c>
      <c r="U19" s="43">
        <v>31</v>
      </c>
      <c r="V19" s="43">
        <v>1</v>
      </c>
      <c r="W19" s="43">
        <v>2155</v>
      </c>
      <c r="X19" s="43">
        <v>13.95</v>
      </c>
      <c r="Y19" s="43">
        <v>1016</v>
      </c>
      <c r="Z19" s="43">
        <v>3</v>
      </c>
      <c r="AA19" s="54">
        <v>43</v>
      </c>
      <c r="AB19" s="54">
        <f>AA19*100/AA6</f>
        <v>0.89602000416753491</v>
      </c>
      <c r="AC19" s="54">
        <v>33</v>
      </c>
      <c r="AD19" s="54">
        <v>2</v>
      </c>
      <c r="AE19" s="54">
        <v>81</v>
      </c>
      <c r="AF19" s="54">
        <f>AE19*100/AE6</f>
        <v>1.1817916545083162</v>
      </c>
      <c r="AG19" s="54">
        <v>20</v>
      </c>
      <c r="AH19" s="54">
        <f>AG19*100/AG6</f>
        <v>0.41076196344218524</v>
      </c>
      <c r="AI19" s="54">
        <v>219</v>
      </c>
      <c r="AJ19" s="54">
        <v>3.54</v>
      </c>
      <c r="AK19" s="54">
        <v>90</v>
      </c>
      <c r="AL19" s="54">
        <v>3</v>
      </c>
    </row>
    <row r="20" spans="1:39" s="5" customFormat="1" ht="34.200000000000003" x14ac:dyDescent="0.25">
      <c r="A20" s="1" t="s">
        <v>29</v>
      </c>
      <c r="B20" s="1" t="s">
        <v>60</v>
      </c>
      <c r="C20" s="42">
        <f t="shared" si="0"/>
        <v>13906</v>
      </c>
      <c r="D20" s="42">
        <f>C20*100/C6</f>
        <v>10.154960639121354</v>
      </c>
      <c r="E20" s="50">
        <v>276</v>
      </c>
      <c r="F20" s="42">
        <v>2</v>
      </c>
      <c r="G20" s="42">
        <v>59</v>
      </c>
      <c r="H20" s="42">
        <f>G20*100/G6</f>
        <v>0.57516085006823947</v>
      </c>
      <c r="I20" s="42">
        <v>166</v>
      </c>
      <c r="J20" s="42">
        <v>2</v>
      </c>
      <c r="K20" s="43">
        <v>499</v>
      </c>
      <c r="L20" s="43">
        <v>9</v>
      </c>
      <c r="M20" s="76">
        <v>258</v>
      </c>
      <c r="N20" s="76">
        <f>M20*100/M6</f>
        <v>11.154345006485084</v>
      </c>
      <c r="O20" s="76">
        <v>930</v>
      </c>
      <c r="P20" s="76">
        <v>19</v>
      </c>
      <c r="Q20" s="54">
        <v>1382</v>
      </c>
      <c r="R20" s="54">
        <f>Q20*100/Q6</f>
        <v>14.39883309022713</v>
      </c>
      <c r="S20" s="1" t="s">
        <v>29</v>
      </c>
      <c r="T20" s="1" t="s">
        <v>60</v>
      </c>
      <c r="U20" s="43">
        <v>351</v>
      </c>
      <c r="V20" s="43">
        <v>9</v>
      </c>
      <c r="W20" s="43">
        <v>895</v>
      </c>
      <c r="X20" s="43">
        <v>5.79</v>
      </c>
      <c r="Y20" s="43">
        <v>6022</v>
      </c>
      <c r="Z20" s="43">
        <v>17</v>
      </c>
      <c r="AA20" s="54">
        <v>1151</v>
      </c>
      <c r="AB20" s="54">
        <f>AA20*100/AA6</f>
        <v>23.9841633673682</v>
      </c>
      <c r="AC20" s="54">
        <v>256</v>
      </c>
      <c r="AD20" s="54">
        <v>16</v>
      </c>
      <c r="AE20" s="54">
        <v>506</v>
      </c>
      <c r="AF20" s="54">
        <f>AE20*100/AE6</f>
        <v>7.3825503355704694</v>
      </c>
      <c r="AG20" s="54">
        <v>314</v>
      </c>
      <c r="AH20" s="54">
        <f>AG20*100/AG6</f>
        <v>6.4489628260423082</v>
      </c>
      <c r="AI20" s="54">
        <v>692</v>
      </c>
      <c r="AJ20" s="54">
        <v>11.2</v>
      </c>
      <c r="AK20" s="54">
        <v>149</v>
      </c>
      <c r="AL20" s="54">
        <f>AK20*100/AK6</f>
        <v>4.0777230432402849</v>
      </c>
    </row>
    <row r="21" spans="1:39" s="22" customFormat="1" x14ac:dyDescent="0.25">
      <c r="A21" s="27"/>
      <c r="B21" s="27"/>
      <c r="C21" s="25"/>
      <c r="D21" s="25"/>
      <c r="E21" s="26"/>
      <c r="F21" s="25"/>
      <c r="G21" s="25"/>
      <c r="H21" s="25"/>
      <c r="I21" s="25"/>
      <c r="J21" s="25"/>
      <c r="K21" s="20"/>
      <c r="L21" s="20"/>
      <c r="M21" s="20"/>
      <c r="N21" s="20"/>
      <c r="O21" s="20"/>
      <c r="P21" s="20"/>
      <c r="Q21" s="20"/>
      <c r="R21" s="20"/>
      <c r="S21" s="27"/>
      <c r="T21" s="27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73"/>
      <c r="AI21" s="20"/>
      <c r="AJ21" s="21"/>
      <c r="AK21" s="20"/>
      <c r="AL21" s="20"/>
    </row>
    <row r="22" spans="1:39" s="24" customFormat="1" ht="60.75" customHeight="1" x14ac:dyDescent="0.25">
      <c r="A22" s="89" t="s">
        <v>61</v>
      </c>
      <c r="B22" s="90"/>
      <c r="C22" s="90"/>
      <c r="D22" s="90"/>
      <c r="E22" s="90"/>
      <c r="F22" s="90"/>
      <c r="G22" s="90"/>
      <c r="H22" s="90"/>
      <c r="I22" s="90"/>
      <c r="J22" s="90"/>
      <c r="K22" s="23"/>
      <c r="L22" s="23"/>
      <c r="M22" s="23"/>
      <c r="N22" s="23"/>
      <c r="O22" s="23"/>
      <c r="P22" s="23"/>
      <c r="Q22" s="23"/>
      <c r="R22" s="23"/>
      <c r="S22" s="89" t="s">
        <v>61</v>
      </c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23"/>
      <c r="AE22" s="23"/>
      <c r="AF22" s="23"/>
      <c r="AG22" s="23"/>
      <c r="AH22" s="23"/>
      <c r="AI22" s="23"/>
      <c r="AJ22" s="23"/>
      <c r="AK22" s="37"/>
      <c r="AL22" s="37"/>
      <c r="AM22" s="36"/>
    </row>
    <row r="23" spans="1:39" s="96" customFormat="1" ht="12" x14ac:dyDescent="0.25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</row>
    <row r="24" spans="1:39" s="5" customFormat="1" ht="36" x14ac:dyDescent="0.25">
      <c r="A24" s="4" t="s">
        <v>30</v>
      </c>
      <c r="B24" s="4" t="s">
        <v>62</v>
      </c>
      <c r="C24" s="59">
        <v>136938</v>
      </c>
      <c r="D24" s="59">
        <v>100</v>
      </c>
      <c r="E24" s="59">
        <v>13539</v>
      </c>
      <c r="F24" s="59">
        <v>100</v>
      </c>
      <c r="G24" s="59">
        <v>10258</v>
      </c>
      <c r="H24" s="59">
        <v>100</v>
      </c>
      <c r="I24" s="59">
        <v>7832</v>
      </c>
      <c r="J24" s="59">
        <v>100</v>
      </c>
      <c r="K24" s="59">
        <v>5213</v>
      </c>
      <c r="L24" s="59">
        <v>100</v>
      </c>
      <c r="M24" s="59">
        <v>2313</v>
      </c>
      <c r="N24" s="59">
        <v>100</v>
      </c>
      <c r="O24" s="59">
        <v>4882</v>
      </c>
      <c r="P24" s="59">
        <v>100</v>
      </c>
      <c r="Q24" s="59">
        <f>SUM(Q25:Q26)</f>
        <v>9598</v>
      </c>
      <c r="R24" s="59">
        <f>SUM(R25:R26)</f>
        <v>100</v>
      </c>
      <c r="S24" s="4" t="s">
        <v>30</v>
      </c>
      <c r="T24" s="4" t="s">
        <v>62</v>
      </c>
      <c r="U24" s="59">
        <v>3902</v>
      </c>
      <c r="V24" s="59">
        <v>100</v>
      </c>
      <c r="W24" s="59">
        <v>15442</v>
      </c>
      <c r="X24" s="59">
        <v>100</v>
      </c>
      <c r="Y24" s="59">
        <v>35949</v>
      </c>
      <c r="Z24" s="59">
        <v>100</v>
      </c>
      <c r="AA24" s="59">
        <v>4799</v>
      </c>
      <c r="AB24" s="59">
        <v>100</v>
      </c>
      <c r="AC24" s="59">
        <v>1654</v>
      </c>
      <c r="AD24" s="59">
        <v>100</v>
      </c>
      <c r="AE24" s="59">
        <v>6854</v>
      </c>
      <c r="AF24" s="59">
        <v>100</v>
      </c>
      <c r="AG24" s="59">
        <v>4869</v>
      </c>
      <c r="AH24" s="63">
        <v>100</v>
      </c>
      <c r="AI24" s="59">
        <v>6180</v>
      </c>
      <c r="AJ24" s="59">
        <v>100</v>
      </c>
      <c r="AK24" s="59">
        <f>AK6</f>
        <v>3654</v>
      </c>
      <c r="AL24" s="59">
        <f>AK24/$AK$24*100</f>
        <v>100</v>
      </c>
    </row>
    <row r="25" spans="1:39" s="5" customFormat="1" ht="22.8" x14ac:dyDescent="0.25">
      <c r="A25" s="1" t="s">
        <v>76</v>
      </c>
      <c r="B25" s="1" t="s">
        <v>63</v>
      </c>
      <c r="C25" s="54">
        <f>SUM(E25+G25+I25+K25+M25+O25+Q25+U25+W25+Y25+AA25+AC25+AE25+AG25+AI25+AK25)</f>
        <v>81064</v>
      </c>
      <c r="D25" s="54">
        <f>C25*100/C6</f>
        <v>59.197593071316945</v>
      </c>
      <c r="E25" s="54">
        <v>6099</v>
      </c>
      <c r="F25" s="54">
        <v>45</v>
      </c>
      <c r="G25" s="54">
        <v>5395</v>
      </c>
      <c r="H25" s="54">
        <f>G25*100/G6</f>
        <v>52.593098069799183</v>
      </c>
      <c r="I25" s="54">
        <v>3991</v>
      </c>
      <c r="J25" s="54">
        <v>51</v>
      </c>
      <c r="K25" s="54">
        <v>4535</v>
      </c>
      <c r="L25" s="54">
        <v>87</v>
      </c>
      <c r="M25" s="54">
        <v>1116</v>
      </c>
      <c r="N25" s="54">
        <f>M25*100/M6</f>
        <v>48.249027237354085</v>
      </c>
      <c r="O25" s="54">
        <v>2289</v>
      </c>
      <c r="P25" s="54">
        <v>47</v>
      </c>
      <c r="Q25" s="54">
        <v>4465</v>
      </c>
      <c r="R25" s="54">
        <f>Q25*$R$5/$Q$6</f>
        <v>46.520108355907482</v>
      </c>
      <c r="S25" s="1" t="s">
        <v>76</v>
      </c>
      <c r="T25" s="1" t="s">
        <v>63</v>
      </c>
      <c r="U25" s="43">
        <v>3381</v>
      </c>
      <c r="V25" s="43">
        <v>87</v>
      </c>
      <c r="W25" s="43">
        <v>9445</v>
      </c>
      <c r="X25" s="43">
        <v>61.16</v>
      </c>
      <c r="Y25" s="43">
        <v>18913</v>
      </c>
      <c r="Z25" s="43">
        <v>53</v>
      </c>
      <c r="AA25" s="43">
        <v>2958</v>
      </c>
      <c r="AB25" s="43">
        <f>AA25*100/AA6</f>
        <v>61.637841216920194</v>
      </c>
      <c r="AC25" s="43">
        <v>1015</v>
      </c>
      <c r="AD25" s="43">
        <v>61</v>
      </c>
      <c r="AE25" s="43">
        <v>5834</v>
      </c>
      <c r="AF25" s="43">
        <v>85.12</v>
      </c>
      <c r="AG25" s="43">
        <v>4113</v>
      </c>
      <c r="AH25" s="54">
        <v>85</v>
      </c>
      <c r="AI25" s="43">
        <v>4304</v>
      </c>
      <c r="AJ25" s="43">
        <v>69.64</v>
      </c>
      <c r="AK25" s="43">
        <v>3211</v>
      </c>
      <c r="AL25" s="43">
        <f>AK25/$AK$24*100</f>
        <v>87.876299945265458</v>
      </c>
    </row>
    <row r="26" spans="1:39" s="5" customFormat="1" ht="22.8" x14ac:dyDescent="0.25">
      <c r="A26" s="1" t="s">
        <v>77</v>
      </c>
      <c r="B26" s="1" t="s">
        <v>64</v>
      </c>
      <c r="C26" s="54">
        <f>SUM(E26+G26+I26+K26+M26+O26+Q26+U26+W26+Y26+AA26+AC26+AE26+AG26+AI26+AK26)</f>
        <v>55874</v>
      </c>
      <c r="D26" s="54">
        <f>C26*100/C6</f>
        <v>40.802406928683055</v>
      </c>
      <c r="E26" s="54">
        <v>7440</v>
      </c>
      <c r="F26" s="54">
        <v>55</v>
      </c>
      <c r="G26" s="54">
        <v>4863</v>
      </c>
      <c r="H26" s="54">
        <f>G26*100/G6</f>
        <v>47.406901930200817</v>
      </c>
      <c r="I26" s="54">
        <v>3841</v>
      </c>
      <c r="J26" s="54">
        <v>49</v>
      </c>
      <c r="K26" s="54">
        <v>678</v>
      </c>
      <c r="L26" s="54">
        <v>13</v>
      </c>
      <c r="M26" s="54">
        <v>1197</v>
      </c>
      <c r="N26" s="54">
        <f>M26*100/M6</f>
        <v>51.750972762645915</v>
      </c>
      <c r="O26" s="54">
        <v>2593</v>
      </c>
      <c r="P26" s="54">
        <v>53</v>
      </c>
      <c r="Q26" s="54">
        <v>5133</v>
      </c>
      <c r="R26" s="54">
        <f>Q26*$R$5/$Q$6</f>
        <v>53.479891644092518</v>
      </c>
      <c r="S26" s="1" t="s">
        <v>77</v>
      </c>
      <c r="T26" s="1" t="s">
        <v>64</v>
      </c>
      <c r="U26" s="43">
        <v>521</v>
      </c>
      <c r="V26" s="43">
        <v>13</v>
      </c>
      <c r="W26" s="43">
        <v>5997</v>
      </c>
      <c r="X26" s="43">
        <v>38.83</v>
      </c>
      <c r="Y26" s="43">
        <v>17036</v>
      </c>
      <c r="Z26" s="43">
        <v>47</v>
      </c>
      <c r="AA26" s="43">
        <v>1841</v>
      </c>
      <c r="AB26" s="43">
        <f>AA26*100/AA6</f>
        <v>38.362158783079806</v>
      </c>
      <c r="AC26" s="43">
        <v>639</v>
      </c>
      <c r="AD26" s="43">
        <v>39</v>
      </c>
      <c r="AE26" s="43">
        <v>1020</v>
      </c>
      <c r="AF26" s="43">
        <v>14.88</v>
      </c>
      <c r="AG26" s="43">
        <v>756</v>
      </c>
      <c r="AH26" s="54">
        <v>15</v>
      </c>
      <c r="AI26" s="43">
        <v>1876</v>
      </c>
      <c r="AJ26" s="43">
        <v>30.36</v>
      </c>
      <c r="AK26" s="43">
        <f>AK24-AK25</f>
        <v>443</v>
      </c>
      <c r="AL26" s="43">
        <f>AK26/$AK$24*100</f>
        <v>12.123700054734538</v>
      </c>
    </row>
    <row r="27" spans="1:39" s="8" customFormat="1" x14ac:dyDescent="0.25">
      <c r="A27" s="16"/>
      <c r="B27" s="16"/>
      <c r="C27" s="71"/>
      <c r="D27" s="71"/>
      <c r="E27" s="71"/>
      <c r="F27" s="71"/>
      <c r="G27" s="81"/>
      <c r="H27" s="71"/>
      <c r="I27" s="71"/>
      <c r="J27" s="71"/>
      <c r="K27" s="71"/>
      <c r="L27" s="71"/>
      <c r="M27" s="71"/>
      <c r="N27" s="54"/>
      <c r="O27" s="71"/>
      <c r="P27" s="71"/>
      <c r="Q27" s="71"/>
      <c r="R27" s="71"/>
      <c r="S27" s="16"/>
      <c r="T27" s="16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71"/>
      <c r="AI27" s="45"/>
      <c r="AJ27" s="45"/>
      <c r="AK27" s="45"/>
      <c r="AL27" s="46"/>
    </row>
    <row r="28" spans="1:39" s="5" customFormat="1" ht="36" x14ac:dyDescent="0.25">
      <c r="A28" s="4" t="s">
        <v>31</v>
      </c>
      <c r="B28" s="4" t="s">
        <v>65</v>
      </c>
      <c r="C28" s="63">
        <v>136938</v>
      </c>
      <c r="D28" s="63">
        <v>100</v>
      </c>
      <c r="E28" s="63">
        <v>13539</v>
      </c>
      <c r="F28" s="63">
        <v>100</v>
      </c>
      <c r="G28" s="63">
        <v>10258</v>
      </c>
      <c r="H28" s="63">
        <v>100</v>
      </c>
      <c r="I28" s="63">
        <v>7832</v>
      </c>
      <c r="J28" s="63">
        <v>100</v>
      </c>
      <c r="K28" s="63">
        <v>5213</v>
      </c>
      <c r="L28" s="63">
        <v>100</v>
      </c>
      <c r="M28" s="63">
        <v>2313</v>
      </c>
      <c r="N28" s="63">
        <v>100</v>
      </c>
      <c r="O28" s="63">
        <v>4882</v>
      </c>
      <c r="P28" s="63">
        <v>100</v>
      </c>
      <c r="Q28" s="63">
        <f>Q29+Q30+Q31</f>
        <v>9598</v>
      </c>
      <c r="R28" s="63">
        <v>100</v>
      </c>
      <c r="S28" s="4" t="s">
        <v>31</v>
      </c>
      <c r="T28" s="4" t="s">
        <v>65</v>
      </c>
      <c r="U28" s="59">
        <v>3902</v>
      </c>
      <c r="V28" s="59">
        <v>100</v>
      </c>
      <c r="W28" s="59">
        <v>15442</v>
      </c>
      <c r="X28" s="59">
        <v>100</v>
      </c>
      <c r="Y28" s="59">
        <v>35949</v>
      </c>
      <c r="Z28" s="59">
        <v>100</v>
      </c>
      <c r="AA28" s="59">
        <v>4799</v>
      </c>
      <c r="AB28" s="59">
        <v>100</v>
      </c>
      <c r="AC28" s="59">
        <v>1654</v>
      </c>
      <c r="AD28" s="59">
        <v>100</v>
      </c>
      <c r="AE28" s="59">
        <v>6854</v>
      </c>
      <c r="AF28" s="59">
        <v>100</v>
      </c>
      <c r="AG28" s="59">
        <v>4869</v>
      </c>
      <c r="AH28" s="63">
        <v>100</v>
      </c>
      <c r="AI28" s="59">
        <v>6180</v>
      </c>
      <c r="AJ28" s="63">
        <v>100</v>
      </c>
      <c r="AK28" s="59">
        <f>AK6</f>
        <v>3654</v>
      </c>
      <c r="AL28" s="59">
        <f>AK28/$AK$28*100</f>
        <v>100</v>
      </c>
    </row>
    <row r="29" spans="1:39" s="5" customFormat="1" ht="22.8" x14ac:dyDescent="0.25">
      <c r="A29" s="1" t="s">
        <v>32</v>
      </c>
      <c r="B29" s="1" t="s">
        <v>66</v>
      </c>
      <c r="C29" s="54">
        <f>SUM(E29+G29+I29+K29+M29+O29+Q29+U29+W29+Y29+AA29+AC29+AE29+AG29+AI29+AK29)</f>
        <v>7802</v>
      </c>
      <c r="D29" s="54">
        <f>C29*100/C6</f>
        <v>5.6974689275438521</v>
      </c>
      <c r="E29" s="54">
        <v>187</v>
      </c>
      <c r="F29" s="54">
        <v>1</v>
      </c>
      <c r="G29" s="54">
        <v>776</v>
      </c>
      <c r="H29" s="54">
        <f>G29*100/G6</f>
        <v>7.5648274517449794</v>
      </c>
      <c r="I29" s="54">
        <v>62</v>
      </c>
      <c r="J29" s="54">
        <v>1</v>
      </c>
      <c r="K29" s="54">
        <v>104</v>
      </c>
      <c r="L29" s="54">
        <v>2</v>
      </c>
      <c r="M29" s="54">
        <v>35</v>
      </c>
      <c r="N29" s="54">
        <v>1</v>
      </c>
      <c r="O29" s="54">
        <v>133</v>
      </c>
      <c r="P29" s="54">
        <v>3</v>
      </c>
      <c r="Q29" s="54">
        <v>327</v>
      </c>
      <c r="R29" s="54">
        <f>Q29*$R$5/$Q$6</f>
        <v>3.4069597832881851</v>
      </c>
      <c r="S29" s="1" t="s">
        <v>32</v>
      </c>
      <c r="T29" s="1" t="s">
        <v>66</v>
      </c>
      <c r="U29" s="43">
        <v>42</v>
      </c>
      <c r="V29" s="43">
        <v>1</v>
      </c>
      <c r="W29" s="43">
        <v>291</v>
      </c>
      <c r="X29" s="43">
        <v>1.88</v>
      </c>
      <c r="Y29" s="43">
        <v>3261</v>
      </c>
      <c r="Z29" s="43">
        <v>9</v>
      </c>
      <c r="AA29" s="43">
        <v>525</v>
      </c>
      <c r="AB29" s="43">
        <f>AA29*100/AA6</f>
        <v>10.939779120650135</v>
      </c>
      <c r="AC29" s="43">
        <v>288</v>
      </c>
      <c r="AD29" s="43">
        <v>17</v>
      </c>
      <c r="AE29" s="43">
        <v>635</v>
      </c>
      <c r="AF29" s="43">
        <v>9.26</v>
      </c>
      <c r="AG29" s="43">
        <v>94</v>
      </c>
      <c r="AH29" s="54">
        <v>2</v>
      </c>
      <c r="AI29" s="43">
        <v>644</v>
      </c>
      <c r="AJ29" s="54">
        <v>11</v>
      </c>
      <c r="AK29" s="43">
        <v>398</v>
      </c>
      <c r="AL29" s="43">
        <f>AK29/$AK$28*100</f>
        <v>10.892172961138478</v>
      </c>
    </row>
    <row r="30" spans="1:39" s="5" customFormat="1" ht="22.8" x14ac:dyDescent="0.25">
      <c r="A30" s="1" t="s">
        <v>33</v>
      </c>
      <c r="B30" s="1" t="s">
        <v>67</v>
      </c>
      <c r="C30" s="54">
        <f>SUM(E30+G30+I30+K30+M30+O30+Q30+U30+W30+Y30+AA30+AC30+AE30+AG30+AI30+AK30)</f>
        <v>42103</v>
      </c>
      <c r="D30" s="54">
        <f>C30*100/C6</f>
        <v>30.746031050548424</v>
      </c>
      <c r="E30" s="54">
        <v>4729</v>
      </c>
      <c r="F30" s="54">
        <v>35</v>
      </c>
      <c r="G30" s="54">
        <v>2496</v>
      </c>
      <c r="H30" s="54">
        <f>G30*100/G6</f>
        <v>24.332228504581789</v>
      </c>
      <c r="I30" s="54">
        <v>910</v>
      </c>
      <c r="J30" s="54">
        <v>12</v>
      </c>
      <c r="K30" s="54">
        <v>1145</v>
      </c>
      <c r="L30" s="54">
        <v>22</v>
      </c>
      <c r="M30" s="54">
        <v>290</v>
      </c>
      <c r="N30" s="54">
        <f>M30*100/M6</f>
        <v>12.537829658452226</v>
      </c>
      <c r="O30" s="54">
        <v>1074</v>
      </c>
      <c r="P30" s="54">
        <v>22</v>
      </c>
      <c r="Q30" s="54">
        <v>1937</v>
      </c>
      <c r="R30" s="54">
        <f>Q30*$R$5/$Q$6</f>
        <v>20.18128776828506</v>
      </c>
      <c r="S30" s="1" t="s">
        <v>33</v>
      </c>
      <c r="T30" s="1" t="s">
        <v>67</v>
      </c>
      <c r="U30" s="43">
        <v>764</v>
      </c>
      <c r="V30" s="43">
        <v>20</v>
      </c>
      <c r="W30" s="43">
        <v>4515</v>
      </c>
      <c r="X30" s="43">
        <v>29.23</v>
      </c>
      <c r="Y30" s="43">
        <v>14645</v>
      </c>
      <c r="Z30" s="43">
        <v>41</v>
      </c>
      <c r="AA30" s="43">
        <v>1223</v>
      </c>
      <c r="AB30" s="43">
        <f>AA30*100/AA6</f>
        <v>25.484475932485935</v>
      </c>
      <c r="AC30" s="43">
        <v>667</v>
      </c>
      <c r="AD30" s="43">
        <v>41</v>
      </c>
      <c r="AE30" s="43">
        <v>3087</v>
      </c>
      <c r="AF30" s="43">
        <v>45.04</v>
      </c>
      <c r="AG30" s="43">
        <v>1409</v>
      </c>
      <c r="AH30" s="54">
        <v>29</v>
      </c>
      <c r="AI30" s="43">
        <v>1932</v>
      </c>
      <c r="AJ30" s="54">
        <f>AI30*100/AI6</f>
        <v>31.262135922330096</v>
      </c>
      <c r="AK30" s="43">
        <v>1280</v>
      </c>
      <c r="AL30" s="43">
        <f>AK30/$AK$28*100</f>
        <v>35.030103995621239</v>
      </c>
    </row>
    <row r="31" spans="1:39" s="5" customFormat="1" ht="22.8" x14ac:dyDescent="0.25">
      <c r="A31" s="1" t="s">
        <v>34</v>
      </c>
      <c r="B31" s="1" t="s">
        <v>68</v>
      </c>
      <c r="C31" s="54">
        <f>SUM(E31+G31+I31+K31+M31+O31+Q31+U31+W31+Y31+AA31+AC31+AE31+AG31+AI31+AK31)</f>
        <v>87033</v>
      </c>
      <c r="D31" s="54">
        <v>63</v>
      </c>
      <c r="E31" s="54">
        <v>8623</v>
      </c>
      <c r="F31" s="54">
        <v>64</v>
      </c>
      <c r="G31" s="54">
        <v>6986</v>
      </c>
      <c r="H31" s="54">
        <f>G31*100/G6</f>
        <v>68.102944043673233</v>
      </c>
      <c r="I31" s="54">
        <v>6860</v>
      </c>
      <c r="J31" s="54">
        <v>87</v>
      </c>
      <c r="K31" s="54">
        <v>3964</v>
      </c>
      <c r="L31" s="54">
        <v>76</v>
      </c>
      <c r="M31" s="54">
        <v>1988</v>
      </c>
      <c r="N31" s="64">
        <f>M31*100/M6</f>
        <v>85.948984003458705</v>
      </c>
      <c r="O31" s="54">
        <v>3675</v>
      </c>
      <c r="P31" s="54">
        <v>75</v>
      </c>
      <c r="Q31" s="54">
        <v>7334</v>
      </c>
      <c r="R31" s="54">
        <v>77</v>
      </c>
      <c r="S31" s="1" t="s">
        <v>34</v>
      </c>
      <c r="T31" s="1" t="s">
        <v>68</v>
      </c>
      <c r="U31" s="43">
        <v>3096</v>
      </c>
      <c r="V31" s="43">
        <v>79</v>
      </c>
      <c r="W31" s="43">
        <v>10636</v>
      </c>
      <c r="X31" s="43">
        <v>68.87</v>
      </c>
      <c r="Y31" s="43">
        <v>18043</v>
      </c>
      <c r="Z31" s="43">
        <v>50</v>
      </c>
      <c r="AA31" s="43">
        <v>3051</v>
      </c>
      <c r="AB31" s="43">
        <f>AA31*100/AA6</f>
        <v>63.575744946863928</v>
      </c>
      <c r="AC31" s="43">
        <v>699</v>
      </c>
      <c r="AD31" s="43">
        <v>42</v>
      </c>
      <c r="AE31" s="43">
        <v>3132</v>
      </c>
      <c r="AF31" s="43">
        <v>45.7</v>
      </c>
      <c r="AG31" s="43">
        <v>3366</v>
      </c>
      <c r="AH31" s="54">
        <v>69</v>
      </c>
      <c r="AI31" s="43">
        <v>3604</v>
      </c>
      <c r="AJ31" s="54">
        <f>AI31*100/AI6</f>
        <v>58.31715210355987</v>
      </c>
      <c r="AK31" s="43">
        <f>AK28-AK29-AK30</f>
        <v>1976</v>
      </c>
      <c r="AL31" s="43">
        <f>AK31/$AK$28*100</f>
        <v>54.07772304324029</v>
      </c>
    </row>
    <row r="32" spans="1:39" s="8" customFormat="1" x14ac:dyDescent="0.25">
      <c r="A32" s="16"/>
      <c r="B32" s="16"/>
      <c r="C32" s="71"/>
      <c r="D32" s="71"/>
      <c r="E32" s="71"/>
      <c r="F32" s="71"/>
      <c r="G32" s="54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16"/>
      <c r="T32" s="16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71"/>
      <c r="AI32" s="45"/>
      <c r="AJ32" s="45"/>
      <c r="AK32" s="45"/>
      <c r="AL32" s="45"/>
    </row>
    <row r="33" spans="1:39" s="5" customFormat="1" ht="12" x14ac:dyDescent="0.25">
      <c r="A33" s="4" t="s">
        <v>35</v>
      </c>
      <c r="B33" s="4" t="s">
        <v>69</v>
      </c>
      <c r="C33" s="63">
        <v>136938</v>
      </c>
      <c r="D33" s="63">
        <v>100</v>
      </c>
      <c r="E33" s="63">
        <v>13539</v>
      </c>
      <c r="F33" s="63">
        <v>100</v>
      </c>
      <c r="G33" s="63">
        <v>10258</v>
      </c>
      <c r="H33" s="63">
        <v>100</v>
      </c>
      <c r="I33" s="63">
        <v>7832</v>
      </c>
      <c r="J33" s="63">
        <v>100</v>
      </c>
      <c r="K33" s="63">
        <v>5213</v>
      </c>
      <c r="L33" s="63">
        <v>100</v>
      </c>
      <c r="M33" s="63">
        <v>2313</v>
      </c>
      <c r="N33" s="82">
        <v>100</v>
      </c>
      <c r="O33" s="63">
        <v>4882</v>
      </c>
      <c r="P33" s="63">
        <v>100</v>
      </c>
      <c r="Q33" s="63">
        <f>Q34+Q35+Q36</f>
        <v>9598</v>
      </c>
      <c r="R33" s="63">
        <f>R34+R35+R36</f>
        <v>100</v>
      </c>
      <c r="S33" s="4" t="s">
        <v>35</v>
      </c>
      <c r="T33" s="4" t="s">
        <v>69</v>
      </c>
      <c r="U33" s="59">
        <v>3902</v>
      </c>
      <c r="V33" s="59">
        <v>100</v>
      </c>
      <c r="W33" s="59">
        <v>15442</v>
      </c>
      <c r="X33" s="63">
        <v>100</v>
      </c>
      <c r="Y33" s="59">
        <v>35949</v>
      </c>
      <c r="Z33" s="59">
        <v>100</v>
      </c>
      <c r="AA33" s="59">
        <v>4799</v>
      </c>
      <c r="AB33" s="59">
        <v>100</v>
      </c>
      <c r="AC33" s="59">
        <v>1654</v>
      </c>
      <c r="AD33" s="59">
        <v>100</v>
      </c>
      <c r="AE33" s="59">
        <v>6854</v>
      </c>
      <c r="AF33" s="59">
        <v>100</v>
      </c>
      <c r="AG33" s="59">
        <v>4869</v>
      </c>
      <c r="AH33" s="63">
        <v>100</v>
      </c>
      <c r="AI33" s="59">
        <v>6180</v>
      </c>
      <c r="AJ33" s="59">
        <v>100</v>
      </c>
      <c r="AK33" s="59">
        <f>AK6</f>
        <v>3654</v>
      </c>
      <c r="AL33" s="59">
        <f>AK33/$AK$33*100</f>
        <v>100</v>
      </c>
    </row>
    <row r="34" spans="1:39" s="5" customFormat="1" ht="22.8" x14ac:dyDescent="0.25">
      <c r="A34" s="1" t="s">
        <v>36</v>
      </c>
      <c r="B34" s="1" t="s">
        <v>70</v>
      </c>
      <c r="C34" s="54">
        <f>SUM(E34+G34+I34+K34+M34+O34+Q34+U34+W34+Y34+AA34+AC34+AE34+AG34+AI34+AK34)</f>
        <v>59373</v>
      </c>
      <c r="D34" s="54">
        <f>C34*100/C6</f>
        <v>43.357577881961177</v>
      </c>
      <c r="E34" s="54">
        <v>6920</v>
      </c>
      <c r="F34" s="54">
        <v>51</v>
      </c>
      <c r="G34" s="54">
        <v>4744</v>
      </c>
      <c r="H34" s="54">
        <f>G34*100/G6</f>
        <v>46.246831741080129</v>
      </c>
      <c r="I34" s="54">
        <v>3312</v>
      </c>
      <c r="J34" s="54">
        <v>42</v>
      </c>
      <c r="K34" s="54">
        <v>1241</v>
      </c>
      <c r="L34" s="54">
        <v>24</v>
      </c>
      <c r="M34" s="54">
        <v>931</v>
      </c>
      <c r="N34" s="54">
        <f>M34*100/M6</f>
        <v>40.250756593169044</v>
      </c>
      <c r="O34" s="54">
        <v>2367</v>
      </c>
      <c r="P34" s="54">
        <v>48</v>
      </c>
      <c r="Q34" s="54">
        <v>5007</v>
      </c>
      <c r="R34" s="54">
        <f>Q34*$R$5/$Q$6</f>
        <v>52.167118149614502</v>
      </c>
      <c r="S34" s="1" t="s">
        <v>36</v>
      </c>
      <c r="T34" s="1" t="s">
        <v>70</v>
      </c>
      <c r="U34" s="43">
        <v>892</v>
      </c>
      <c r="V34" s="43">
        <v>23</v>
      </c>
      <c r="W34" s="43">
        <v>7021</v>
      </c>
      <c r="X34" s="54">
        <v>46</v>
      </c>
      <c r="Y34" s="43">
        <v>17585</v>
      </c>
      <c r="Z34" s="43">
        <v>49</v>
      </c>
      <c r="AA34" s="43">
        <v>2306</v>
      </c>
      <c r="AB34" s="43">
        <f>AA34*100/AA6</f>
        <v>48.051677432798499</v>
      </c>
      <c r="AC34" s="43">
        <v>721</v>
      </c>
      <c r="AD34" s="43">
        <v>44</v>
      </c>
      <c r="AE34" s="43">
        <v>1652</v>
      </c>
      <c r="AF34" s="43">
        <v>24.1</v>
      </c>
      <c r="AG34" s="43">
        <v>1148</v>
      </c>
      <c r="AH34" s="54">
        <v>24</v>
      </c>
      <c r="AI34" s="43">
        <v>2647</v>
      </c>
      <c r="AJ34" s="43">
        <v>42.83</v>
      </c>
      <c r="AK34" s="43">
        <v>879</v>
      </c>
      <c r="AL34" s="43">
        <f>AK34/$AK$33*100</f>
        <v>24.055829228243024</v>
      </c>
    </row>
    <row r="35" spans="1:39" s="5" customFormat="1" ht="34.200000000000003" x14ac:dyDescent="0.25">
      <c r="A35" s="1" t="s">
        <v>37</v>
      </c>
      <c r="B35" s="1" t="s">
        <v>71</v>
      </c>
      <c r="C35" s="54">
        <f>SUM(E35+G35+I35+K35+M35+O35+Q35+U35+W35+Y35+AA35+AC35+AE35+AG35+AI35+AK35)</f>
        <v>50678</v>
      </c>
      <c r="D35" s="54">
        <f>C35*100/C6</f>
        <v>37.007989016927368</v>
      </c>
      <c r="E35" s="54">
        <v>4861</v>
      </c>
      <c r="F35" s="54">
        <v>36</v>
      </c>
      <c r="G35" s="54">
        <v>3995</v>
      </c>
      <c r="H35" s="54">
        <f>G35*100/G6</f>
        <v>38.945213491908753</v>
      </c>
      <c r="I35" s="54">
        <v>2977</v>
      </c>
      <c r="J35" s="54">
        <v>38</v>
      </c>
      <c r="K35" s="54">
        <v>2239</v>
      </c>
      <c r="L35" s="54">
        <v>43</v>
      </c>
      <c r="M35" s="54">
        <v>825</v>
      </c>
      <c r="N35" s="54">
        <f>M35*100/M6</f>
        <v>35.667963683527887</v>
      </c>
      <c r="O35" s="54">
        <v>1798</v>
      </c>
      <c r="P35" s="54">
        <v>37</v>
      </c>
      <c r="Q35" s="54">
        <v>3333</v>
      </c>
      <c r="R35" s="54">
        <f>Q35*$R$5/$Q$6</f>
        <v>34.725984580120858</v>
      </c>
      <c r="S35" s="1" t="s">
        <v>37</v>
      </c>
      <c r="T35" s="1" t="s">
        <v>71</v>
      </c>
      <c r="U35" s="43">
        <v>1836</v>
      </c>
      <c r="V35" s="43">
        <v>47</v>
      </c>
      <c r="W35" s="43">
        <v>5114</v>
      </c>
      <c r="X35" s="54">
        <f>W35*100/W6</f>
        <v>33.117471830073825</v>
      </c>
      <c r="Y35" s="43">
        <v>12312</v>
      </c>
      <c r="Z35" s="43">
        <v>34</v>
      </c>
      <c r="AA35" s="43">
        <v>1530</v>
      </c>
      <c r="AB35" s="43">
        <f>AA35*100/AA6</f>
        <v>31.881642008751822</v>
      </c>
      <c r="AC35" s="43">
        <v>609</v>
      </c>
      <c r="AD35" s="43">
        <v>37</v>
      </c>
      <c r="AE35" s="43">
        <v>3335</v>
      </c>
      <c r="AF35" s="43">
        <v>48.66</v>
      </c>
      <c r="AG35" s="43">
        <v>2439</v>
      </c>
      <c r="AH35" s="54">
        <v>50</v>
      </c>
      <c r="AI35" s="43">
        <v>2002</v>
      </c>
      <c r="AJ35" s="43">
        <v>32.4</v>
      </c>
      <c r="AK35" s="43">
        <v>1473</v>
      </c>
      <c r="AL35" s="43">
        <f>AK35/$AK$33*100</f>
        <v>40.311986863710999</v>
      </c>
    </row>
    <row r="36" spans="1:39" s="5" customFormat="1" ht="29.25" customHeight="1" x14ac:dyDescent="0.25">
      <c r="A36" s="1" t="s">
        <v>38</v>
      </c>
      <c r="B36" s="1" t="s">
        <v>72</v>
      </c>
      <c r="C36" s="54">
        <f>SUM(E36+G36+I36+K36+M36+O36+Q36+U36+W36+Y36+AA36+AC36+AE36+AG36+AI36+AK36)</f>
        <v>26887</v>
      </c>
      <c r="D36" s="54">
        <f>C36*100/C6</f>
        <v>19.634433101111451</v>
      </c>
      <c r="E36" s="54">
        <v>1758</v>
      </c>
      <c r="F36" s="54">
        <v>13</v>
      </c>
      <c r="G36" s="54">
        <v>1519</v>
      </c>
      <c r="H36" s="54">
        <f>G36*100/G6</f>
        <v>14.807954767011113</v>
      </c>
      <c r="I36" s="54">
        <v>1543</v>
      </c>
      <c r="J36" s="54">
        <v>20</v>
      </c>
      <c r="K36" s="54">
        <v>1733</v>
      </c>
      <c r="L36" s="54">
        <v>33</v>
      </c>
      <c r="M36" s="54">
        <v>557</v>
      </c>
      <c r="N36" s="54">
        <f>M36*100/M6</f>
        <v>24.081279723303069</v>
      </c>
      <c r="O36" s="54">
        <v>717</v>
      </c>
      <c r="P36" s="54">
        <v>15</v>
      </c>
      <c r="Q36" s="54">
        <v>1258</v>
      </c>
      <c r="R36" s="54">
        <f>Q36*$R$5/$Q$6</f>
        <v>13.106897270264639</v>
      </c>
      <c r="S36" s="1" t="s">
        <v>38</v>
      </c>
      <c r="T36" s="1" t="s">
        <v>72</v>
      </c>
      <c r="U36" s="43">
        <v>1174</v>
      </c>
      <c r="V36" s="43">
        <v>30</v>
      </c>
      <c r="W36" s="43">
        <v>3307</v>
      </c>
      <c r="X36" s="54">
        <f>W36*100/W6</f>
        <v>21.41561973837586</v>
      </c>
      <c r="Y36" s="43">
        <v>6052</v>
      </c>
      <c r="Z36" s="43">
        <v>17</v>
      </c>
      <c r="AA36" s="43">
        <v>963</v>
      </c>
      <c r="AB36" s="43">
        <f>AA36*100/AA6</f>
        <v>20.066680558449676</v>
      </c>
      <c r="AC36" s="43">
        <v>324</v>
      </c>
      <c r="AD36" s="43">
        <v>19</v>
      </c>
      <c r="AE36" s="43">
        <v>1867</v>
      </c>
      <c r="AF36" s="43">
        <v>27.24</v>
      </c>
      <c r="AG36" s="43">
        <v>1282</v>
      </c>
      <c r="AH36" s="54">
        <v>26</v>
      </c>
      <c r="AI36" s="43">
        <v>1531</v>
      </c>
      <c r="AJ36" s="43">
        <v>24.77</v>
      </c>
      <c r="AK36" s="43">
        <f>AK33-AK34-AK35</f>
        <v>1302</v>
      </c>
      <c r="AL36" s="43">
        <f>AK36/$AK$33*100</f>
        <v>35.632183908045981</v>
      </c>
    </row>
    <row r="37" spans="1:39" s="8" customFormat="1" x14ac:dyDescent="0.25">
      <c r="A37" s="16"/>
      <c r="B37" s="16"/>
      <c r="C37" s="71"/>
      <c r="D37" s="71"/>
      <c r="E37" s="71"/>
      <c r="F37" s="71"/>
      <c r="G37" s="8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16"/>
      <c r="T37" s="16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71"/>
      <c r="AI37" s="45"/>
      <c r="AJ37" s="45"/>
      <c r="AK37" s="45"/>
      <c r="AL37" s="46"/>
    </row>
    <row r="38" spans="1:39" s="5" customFormat="1" ht="48.75" customHeight="1" x14ac:dyDescent="0.25">
      <c r="A38" s="4" t="s">
        <v>39</v>
      </c>
      <c r="B38" s="4" t="s">
        <v>73</v>
      </c>
      <c r="C38" s="63">
        <v>1265</v>
      </c>
      <c r="D38" s="63">
        <v>100</v>
      </c>
      <c r="E38" s="63">
        <v>124</v>
      </c>
      <c r="F38" s="63">
        <v>100</v>
      </c>
      <c r="G38" s="63">
        <v>151</v>
      </c>
      <c r="H38" s="63">
        <v>100</v>
      </c>
      <c r="I38" s="63">
        <v>53</v>
      </c>
      <c r="J38" s="63">
        <v>100</v>
      </c>
      <c r="K38" s="63">
        <v>61</v>
      </c>
      <c r="L38" s="63">
        <v>100</v>
      </c>
      <c r="M38" s="63">
        <v>6</v>
      </c>
      <c r="N38" s="63">
        <v>100</v>
      </c>
      <c r="O38" s="63">
        <v>4</v>
      </c>
      <c r="P38" s="63">
        <v>100</v>
      </c>
      <c r="Q38" s="63">
        <f>Q40+Q39</f>
        <v>87</v>
      </c>
      <c r="R38" s="63">
        <f>R40+R39</f>
        <v>100</v>
      </c>
      <c r="S38" s="4" t="s">
        <v>39</v>
      </c>
      <c r="T38" s="4" t="s">
        <v>73</v>
      </c>
      <c r="U38" s="59">
        <v>39</v>
      </c>
      <c r="V38" s="59">
        <v>100</v>
      </c>
      <c r="W38" s="59">
        <v>232</v>
      </c>
      <c r="X38" s="59">
        <v>100</v>
      </c>
      <c r="Y38" s="59">
        <v>189</v>
      </c>
      <c r="Z38" s="59">
        <v>100</v>
      </c>
      <c r="AA38" s="59">
        <v>93</v>
      </c>
      <c r="AB38" s="59">
        <v>100</v>
      </c>
      <c r="AC38" s="63">
        <v>19</v>
      </c>
      <c r="AD38" s="63">
        <v>100</v>
      </c>
      <c r="AE38" s="59">
        <v>79</v>
      </c>
      <c r="AF38" s="59">
        <v>100</v>
      </c>
      <c r="AG38" s="59">
        <v>44</v>
      </c>
      <c r="AH38" s="63">
        <v>100</v>
      </c>
      <c r="AI38" s="59">
        <v>50</v>
      </c>
      <c r="AJ38" s="59">
        <v>100</v>
      </c>
      <c r="AK38" s="59">
        <v>34</v>
      </c>
      <c r="AL38" s="59">
        <f>AK38/$AK$38*100</f>
        <v>100</v>
      </c>
    </row>
    <row r="39" spans="1:39" s="5" customFormat="1" ht="22.8" x14ac:dyDescent="0.25">
      <c r="A39" s="1" t="s">
        <v>78</v>
      </c>
      <c r="B39" s="1" t="s">
        <v>74</v>
      </c>
      <c r="C39" s="54">
        <f>SUM(E39+G39+I39+K39+M39+O39+Q39+U39+W39+Y39+AA39+AC39+AE39+AG39+AI39+AK39)</f>
        <v>1043</v>
      </c>
      <c r="D39" s="54">
        <f>C39*100/C38</f>
        <v>82.450592885375499</v>
      </c>
      <c r="E39" s="54">
        <v>103</v>
      </c>
      <c r="F39" s="54">
        <f>E39*100/E38</f>
        <v>83.064516129032256</v>
      </c>
      <c r="G39" s="54">
        <v>75</v>
      </c>
      <c r="H39" s="54">
        <f>G39*100/G38</f>
        <v>49.668874172185433</v>
      </c>
      <c r="I39" s="54">
        <v>48</v>
      </c>
      <c r="J39" s="54">
        <v>91</v>
      </c>
      <c r="K39" s="54">
        <v>50</v>
      </c>
      <c r="L39" s="54">
        <v>82</v>
      </c>
      <c r="M39" s="54">
        <v>6</v>
      </c>
      <c r="N39" s="54">
        <v>100</v>
      </c>
      <c r="O39" s="54">
        <v>4</v>
      </c>
      <c r="P39" s="54">
        <v>100</v>
      </c>
      <c r="Q39" s="54">
        <v>87</v>
      </c>
      <c r="R39" s="54">
        <v>100</v>
      </c>
      <c r="S39" s="1" t="s">
        <v>78</v>
      </c>
      <c r="T39" s="1" t="s">
        <v>74</v>
      </c>
      <c r="U39" s="43">
        <v>38</v>
      </c>
      <c r="V39" s="43">
        <f>U39*100/U38</f>
        <v>97.435897435897431</v>
      </c>
      <c r="W39" s="43">
        <v>173</v>
      </c>
      <c r="X39" s="43">
        <v>74.56</v>
      </c>
      <c r="Y39" s="43">
        <v>168</v>
      </c>
      <c r="Z39" s="43">
        <f>Y39*100/Y38</f>
        <v>88.888888888888886</v>
      </c>
      <c r="AA39" s="43">
        <v>93</v>
      </c>
      <c r="AB39" s="43">
        <f>AA39*100/AA38</f>
        <v>100</v>
      </c>
      <c r="AC39" s="54">
        <v>19</v>
      </c>
      <c r="AD39" s="54">
        <v>100</v>
      </c>
      <c r="AE39" s="43">
        <v>65</v>
      </c>
      <c r="AF39" s="43">
        <f>AE39*100/AE38</f>
        <v>82.278481012658233</v>
      </c>
      <c r="AG39" s="43">
        <v>42</v>
      </c>
      <c r="AH39" s="54">
        <f>AG39*100/AG38</f>
        <v>95.454545454545453</v>
      </c>
      <c r="AI39" s="43">
        <v>38</v>
      </c>
      <c r="AJ39" s="43">
        <f>AI39*100/AI38</f>
        <v>76</v>
      </c>
      <c r="AK39" s="43">
        <v>34</v>
      </c>
      <c r="AL39" s="43">
        <f>AK39/$AK$38*100</f>
        <v>100</v>
      </c>
    </row>
    <row r="40" spans="1:39" s="5" customFormat="1" ht="22.8" x14ac:dyDescent="0.25">
      <c r="A40" s="1" t="s">
        <v>79</v>
      </c>
      <c r="B40" s="1" t="s">
        <v>75</v>
      </c>
      <c r="C40" s="54">
        <f>SUM(E40+G40+I40+K40+M40+O40+Q40+U40+W40+Y40+AA40+AC40+AE40+AG40+AI40+AK40)</f>
        <v>222</v>
      </c>
      <c r="D40" s="54">
        <f>C40*100/C38</f>
        <v>17.549407114624508</v>
      </c>
      <c r="E40" s="54">
        <v>21</v>
      </c>
      <c r="F40" s="54">
        <f>E40*100/E38</f>
        <v>16.93548387096774</v>
      </c>
      <c r="G40" s="54">
        <v>76</v>
      </c>
      <c r="H40" s="54">
        <f>G40*100/G38</f>
        <v>50.331125827814567</v>
      </c>
      <c r="I40" s="54">
        <v>5</v>
      </c>
      <c r="J40" s="54">
        <v>9</v>
      </c>
      <c r="K40" s="54">
        <v>11</v>
      </c>
      <c r="L40" s="54">
        <v>18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1" t="s">
        <v>79</v>
      </c>
      <c r="T40" s="1" t="s">
        <v>75</v>
      </c>
      <c r="U40" s="43">
        <v>1</v>
      </c>
      <c r="V40" s="43">
        <f>U40*100/U38</f>
        <v>2.5641025641025643</v>
      </c>
      <c r="W40" s="43">
        <v>59</v>
      </c>
      <c r="X40" s="43">
        <v>25.43</v>
      </c>
      <c r="Y40" s="43">
        <v>21</v>
      </c>
      <c r="Z40" s="43">
        <f>Y40*100/Y38</f>
        <v>11.111111111111111</v>
      </c>
      <c r="AA40" s="43">
        <v>0</v>
      </c>
      <c r="AB40" s="43">
        <f>AA40*100/AA38</f>
        <v>0</v>
      </c>
      <c r="AC40" s="54">
        <v>0</v>
      </c>
      <c r="AD40" s="64">
        <v>0</v>
      </c>
      <c r="AE40" s="43">
        <v>14</v>
      </c>
      <c r="AF40" s="61">
        <f>AE40*100/AE38</f>
        <v>17.721518987341771</v>
      </c>
      <c r="AG40" s="43">
        <v>2</v>
      </c>
      <c r="AH40" s="54">
        <f>AG40*100/AG38</f>
        <v>4.5454545454545459</v>
      </c>
      <c r="AI40" s="43">
        <v>12</v>
      </c>
      <c r="AJ40" s="43">
        <f>AI40*100/AI38</f>
        <v>24</v>
      </c>
      <c r="AK40" s="43">
        <v>0</v>
      </c>
      <c r="AL40" s="43">
        <f>AK40/$AK$38*100</f>
        <v>0</v>
      </c>
    </row>
    <row r="41" spans="1:39" s="8" customFormat="1" x14ac:dyDescent="0.25">
      <c r="A41" s="35"/>
      <c r="B41" s="16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16"/>
      <c r="T41" s="16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71"/>
      <c r="AI41" s="45"/>
      <c r="AJ41" s="45"/>
      <c r="AK41" s="45"/>
      <c r="AL41" s="46"/>
    </row>
    <row r="42" spans="1:39" s="5" customFormat="1" ht="117.75" customHeight="1" x14ac:dyDescent="0.25">
      <c r="A42" s="4" t="s">
        <v>40</v>
      </c>
      <c r="B42" s="4" t="s">
        <v>80</v>
      </c>
      <c r="C42" s="70"/>
      <c r="D42" s="70"/>
      <c r="E42" s="70" t="s">
        <v>120</v>
      </c>
      <c r="F42" s="70"/>
      <c r="G42" s="70" t="s">
        <v>116</v>
      </c>
      <c r="H42" s="70"/>
      <c r="I42" s="70" t="s">
        <v>102</v>
      </c>
      <c r="J42" s="70"/>
      <c r="K42" s="83" t="s">
        <v>103</v>
      </c>
      <c r="L42" s="70"/>
      <c r="M42" s="70" t="s">
        <v>104</v>
      </c>
      <c r="N42" s="70"/>
      <c r="O42" s="84" t="s">
        <v>105</v>
      </c>
      <c r="P42" s="70"/>
      <c r="Q42" s="70" t="s">
        <v>106</v>
      </c>
      <c r="R42" s="70"/>
      <c r="S42" s="4" t="s">
        <v>40</v>
      </c>
      <c r="T42" s="4" t="s">
        <v>80</v>
      </c>
      <c r="U42" s="65" t="s">
        <v>107</v>
      </c>
      <c r="V42" s="65"/>
      <c r="W42" s="65" t="s">
        <v>108</v>
      </c>
      <c r="X42" s="65"/>
      <c r="Y42" s="65" t="s">
        <v>114</v>
      </c>
      <c r="Z42" s="65"/>
      <c r="AA42" s="65" t="s">
        <v>115</v>
      </c>
      <c r="AB42" s="65"/>
      <c r="AC42" s="65" t="s">
        <v>109</v>
      </c>
      <c r="AD42" s="67"/>
      <c r="AE42" s="66" t="s">
        <v>110</v>
      </c>
      <c r="AF42" s="67"/>
      <c r="AG42" s="65" t="s">
        <v>111</v>
      </c>
      <c r="AH42" s="74"/>
      <c r="AI42" s="66" t="s">
        <v>118</v>
      </c>
      <c r="AJ42" s="65"/>
      <c r="AK42" s="68" t="s">
        <v>113</v>
      </c>
      <c r="AL42" s="69"/>
    </row>
    <row r="43" spans="1:39" s="22" customFormat="1" x14ac:dyDescent="0.25">
      <c r="A43" s="27"/>
      <c r="B43" s="27"/>
      <c r="C43" s="25"/>
      <c r="D43" s="25"/>
      <c r="E43" s="26"/>
      <c r="F43" s="25"/>
      <c r="G43" s="25"/>
      <c r="H43" s="25"/>
      <c r="I43" s="25"/>
      <c r="J43" s="25"/>
      <c r="K43" s="20"/>
      <c r="L43" s="20"/>
      <c r="M43" s="20"/>
      <c r="N43" s="20"/>
      <c r="O43" s="20"/>
      <c r="P43" s="20"/>
      <c r="Q43" s="20"/>
      <c r="R43" s="20"/>
      <c r="S43" s="27"/>
      <c r="T43" s="27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5"/>
      <c r="AF43" s="25"/>
      <c r="AG43" s="20"/>
      <c r="AH43" s="73"/>
      <c r="AI43" s="20"/>
      <c r="AJ43" s="21"/>
      <c r="AK43" s="20"/>
      <c r="AL43" s="20"/>
    </row>
    <row r="44" spans="1:39" s="41" customFormat="1" ht="71.25" customHeight="1" x14ac:dyDescent="0.25">
      <c r="A44" s="89" t="s">
        <v>61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23"/>
      <c r="M44" s="23"/>
      <c r="N44" s="23"/>
      <c r="O44" s="23"/>
      <c r="P44" s="23"/>
      <c r="Q44" s="23"/>
      <c r="R44" s="23"/>
      <c r="S44" s="89" t="s">
        <v>61</v>
      </c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23"/>
      <c r="AE44" s="37"/>
      <c r="AF44" s="20"/>
      <c r="AG44" s="23"/>
      <c r="AH44" s="23"/>
      <c r="AI44" s="23"/>
      <c r="AJ44" s="23"/>
      <c r="AK44" s="37"/>
      <c r="AL44" s="37"/>
      <c r="AM44" s="40"/>
    </row>
    <row r="45" spans="1:39" x14ac:dyDescent="0.25">
      <c r="A45" s="15"/>
      <c r="B45" s="15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5"/>
      <c r="T45" s="15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73"/>
      <c r="AI45" s="20"/>
      <c r="AJ45" s="20"/>
      <c r="AK45" s="20"/>
      <c r="AL45" s="20"/>
    </row>
    <row r="46" spans="1:39" s="12" customFormat="1" ht="36" x14ac:dyDescent="0.25">
      <c r="A46" s="38" t="s">
        <v>41</v>
      </c>
      <c r="B46" s="38" t="s">
        <v>81</v>
      </c>
      <c r="C46" s="44">
        <f>AVERAGE(E46,G46,I46,K46,M46,O46,Q46,U46,W46,Y46,AA46,AC46,AE46,AG46,AI46,AK46)</f>
        <v>668.50875000000008</v>
      </c>
      <c r="D46" s="44"/>
      <c r="E46" s="44">
        <v>759</v>
      </c>
      <c r="F46" s="44"/>
      <c r="G46" s="44">
        <v>1210</v>
      </c>
      <c r="H46" s="44"/>
      <c r="I46" s="44">
        <v>628.26</v>
      </c>
      <c r="J46" s="44"/>
      <c r="K46" s="44">
        <v>661</v>
      </c>
      <c r="L46" s="44"/>
      <c r="M46" s="51">
        <v>394.91</v>
      </c>
      <c r="N46" s="44"/>
      <c r="O46" s="44">
        <v>501</v>
      </c>
      <c r="P46" s="44"/>
      <c r="Q46" s="57">
        <v>692</v>
      </c>
      <c r="R46" s="44"/>
      <c r="S46" s="38" t="s">
        <v>41</v>
      </c>
      <c r="T46" s="38" t="s">
        <v>81</v>
      </c>
      <c r="U46" s="44">
        <v>543.85</v>
      </c>
      <c r="V46" s="44"/>
      <c r="W46" s="44">
        <v>545.29999999999995</v>
      </c>
      <c r="X46" s="44"/>
      <c r="Y46" s="44">
        <v>525.92999999999995</v>
      </c>
      <c r="Z46" s="44"/>
      <c r="AA46" s="44">
        <v>805</v>
      </c>
      <c r="AB46" s="44"/>
      <c r="AC46" s="44">
        <v>713</v>
      </c>
      <c r="AD46" s="44"/>
      <c r="AE46" s="54">
        <v>754.54</v>
      </c>
      <c r="AF46" s="44"/>
      <c r="AG46" s="44">
        <v>628</v>
      </c>
      <c r="AH46" s="72"/>
      <c r="AI46" s="44">
        <v>530.61</v>
      </c>
      <c r="AJ46" s="44"/>
      <c r="AK46" s="55">
        <v>803.74</v>
      </c>
      <c r="AL46" s="44"/>
    </row>
    <row r="47" spans="1:39" s="8" customFormat="1" ht="12" x14ac:dyDescent="0.25">
      <c r="A47" s="39"/>
      <c r="B47" s="39"/>
      <c r="C47" s="45"/>
      <c r="D47" s="45"/>
      <c r="E47" s="45"/>
      <c r="F47" s="45"/>
      <c r="G47" s="17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17"/>
      <c r="T47" s="17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71"/>
      <c r="AI47" s="45"/>
      <c r="AJ47" s="45"/>
      <c r="AK47" s="47"/>
      <c r="AL47" s="47"/>
    </row>
    <row r="48" spans="1:39" s="5" customFormat="1" ht="60" x14ac:dyDescent="0.25">
      <c r="A48" s="4" t="s">
        <v>83</v>
      </c>
      <c r="B48" s="4" t="s">
        <v>117</v>
      </c>
      <c r="C48" s="59">
        <v>136938</v>
      </c>
      <c r="D48" s="59">
        <v>100</v>
      </c>
      <c r="E48" s="59">
        <v>13539</v>
      </c>
      <c r="F48" s="59">
        <v>100</v>
      </c>
      <c r="G48" s="59">
        <v>10258</v>
      </c>
      <c r="H48" s="59">
        <v>100</v>
      </c>
      <c r="I48" s="59">
        <v>7832</v>
      </c>
      <c r="J48" s="59">
        <v>100</v>
      </c>
      <c r="K48" s="59">
        <v>5213</v>
      </c>
      <c r="L48" s="59">
        <v>100</v>
      </c>
      <c r="M48" s="59">
        <v>2313</v>
      </c>
      <c r="N48" s="63">
        <v>100</v>
      </c>
      <c r="O48" s="59">
        <v>4882</v>
      </c>
      <c r="P48" s="59">
        <v>100</v>
      </c>
      <c r="Q48" s="59">
        <f>SUM(Q49:Q53)</f>
        <v>9598</v>
      </c>
      <c r="R48" s="63">
        <v>100</v>
      </c>
      <c r="S48" s="4" t="s">
        <v>83</v>
      </c>
      <c r="T48" s="4" t="s">
        <v>82</v>
      </c>
      <c r="U48" s="59">
        <v>3902</v>
      </c>
      <c r="V48" s="59">
        <v>100</v>
      </c>
      <c r="W48" s="59">
        <v>15442</v>
      </c>
      <c r="X48" s="63">
        <v>100</v>
      </c>
      <c r="Y48" s="59">
        <v>35949</v>
      </c>
      <c r="Z48" s="59">
        <v>100</v>
      </c>
      <c r="AA48" s="59">
        <v>4799</v>
      </c>
      <c r="AB48" s="59">
        <v>100</v>
      </c>
      <c r="AC48" s="59">
        <v>1654</v>
      </c>
      <c r="AD48" s="59">
        <v>100</v>
      </c>
      <c r="AE48" s="59">
        <v>6854</v>
      </c>
      <c r="AF48" s="63">
        <v>100</v>
      </c>
      <c r="AG48" s="59">
        <v>4869</v>
      </c>
      <c r="AH48" s="63">
        <v>100</v>
      </c>
      <c r="AI48" s="59">
        <v>6180</v>
      </c>
      <c r="AJ48" s="59">
        <v>100</v>
      </c>
      <c r="AK48" s="59">
        <f>AK6</f>
        <v>3654</v>
      </c>
      <c r="AL48" s="59">
        <f t="shared" ref="AL48:AL53" si="1">AK48/$AK$48*100</f>
        <v>100</v>
      </c>
    </row>
    <row r="49" spans="1:39" s="5" customFormat="1" ht="34.200000000000003" x14ac:dyDescent="0.25">
      <c r="A49" s="1" t="s">
        <v>89</v>
      </c>
      <c r="B49" s="1" t="s">
        <v>45</v>
      </c>
      <c r="C49" s="54">
        <f>SUM(E49+G49+I49+K49+M49+O49+Q49+U49+W49+Y49+AA49+AC49+AE49+AG49+AI49+AK49)</f>
        <v>14327</v>
      </c>
      <c r="D49" s="54">
        <f>C49*100/C6</f>
        <v>10.462399041902176</v>
      </c>
      <c r="E49" s="43">
        <v>3718</v>
      </c>
      <c r="F49" s="43">
        <v>27</v>
      </c>
      <c r="G49" s="44">
        <v>591</v>
      </c>
      <c r="H49" s="43">
        <f>G49*100/G6</f>
        <v>5.7613569896666013</v>
      </c>
      <c r="I49" s="43">
        <v>675</v>
      </c>
      <c r="J49" s="43">
        <v>9</v>
      </c>
      <c r="K49" s="43">
        <v>317</v>
      </c>
      <c r="L49" s="43">
        <v>6</v>
      </c>
      <c r="M49" s="54">
        <v>1439</v>
      </c>
      <c r="N49" s="54">
        <f>M49*100/M6</f>
        <v>62.213575443147427</v>
      </c>
      <c r="O49" s="54">
        <v>378</v>
      </c>
      <c r="P49" s="54">
        <v>8</v>
      </c>
      <c r="Q49" s="54">
        <v>144</v>
      </c>
      <c r="R49" s="54">
        <v>1</v>
      </c>
      <c r="S49" s="1" t="s">
        <v>89</v>
      </c>
      <c r="T49" s="1" t="s">
        <v>45</v>
      </c>
      <c r="U49" s="43">
        <v>686</v>
      </c>
      <c r="V49" s="43">
        <v>18</v>
      </c>
      <c r="W49" s="54">
        <v>635</v>
      </c>
      <c r="X49" s="54">
        <f>W49*100/W6</f>
        <v>4.1121616370936405</v>
      </c>
      <c r="Y49" s="54">
        <v>2705</v>
      </c>
      <c r="Z49" s="54">
        <v>8</v>
      </c>
      <c r="AA49" s="54">
        <v>532</v>
      </c>
      <c r="AB49" s="54">
        <f>AA49*100/AA6</f>
        <v>11.085642842258803</v>
      </c>
      <c r="AC49" s="54">
        <v>27</v>
      </c>
      <c r="AD49" s="54">
        <v>2</v>
      </c>
      <c r="AE49" s="54">
        <v>652</v>
      </c>
      <c r="AF49" s="54">
        <f>AE49*100/AE6</f>
        <v>9.5126933177706441</v>
      </c>
      <c r="AG49" s="54">
        <v>356</v>
      </c>
      <c r="AH49" s="54">
        <f>AG49*100/AG6</f>
        <v>7.3115629492708978</v>
      </c>
      <c r="AI49" s="43">
        <v>1165</v>
      </c>
      <c r="AJ49" s="43">
        <v>18.850000000000001</v>
      </c>
      <c r="AK49" s="43">
        <v>307</v>
      </c>
      <c r="AL49" s="43">
        <f t="shared" si="1"/>
        <v>8.4017515051997815</v>
      </c>
    </row>
    <row r="50" spans="1:39" s="5" customFormat="1" ht="34.200000000000003" x14ac:dyDescent="0.25">
      <c r="A50" s="1" t="s">
        <v>90</v>
      </c>
      <c r="B50" s="1" t="s">
        <v>46</v>
      </c>
      <c r="C50" s="54">
        <f>SUM(E50+G50+I50+K50+M50+O50+Q50+U50+W50+Y50+AA50+AC50+AE50+AG50+AI50+AK50)</f>
        <v>66551</v>
      </c>
      <c r="D50" s="54">
        <f>C50*100/C6</f>
        <v>48.599366136499732</v>
      </c>
      <c r="E50" s="43">
        <v>3224</v>
      </c>
      <c r="F50" s="43">
        <v>24</v>
      </c>
      <c r="G50" s="44">
        <v>1874</v>
      </c>
      <c r="H50" s="43">
        <f>G50*100/G6</f>
        <v>18.268668356404756</v>
      </c>
      <c r="I50" s="43">
        <v>2028</v>
      </c>
      <c r="J50" s="43">
        <v>26</v>
      </c>
      <c r="K50" s="43">
        <v>3017</v>
      </c>
      <c r="L50" s="43">
        <v>58</v>
      </c>
      <c r="M50" s="54">
        <v>607</v>
      </c>
      <c r="N50" s="54">
        <f>M50*100/M6</f>
        <v>26.242974492001728</v>
      </c>
      <c r="O50" s="54">
        <v>3816</v>
      </c>
      <c r="P50" s="54">
        <v>78</v>
      </c>
      <c r="Q50" s="54">
        <v>3843</v>
      </c>
      <c r="R50" s="54">
        <f>Q50*$R$5/$Q$6</f>
        <v>40.039591581579494</v>
      </c>
      <c r="S50" s="1" t="s">
        <v>90</v>
      </c>
      <c r="T50" s="1" t="s">
        <v>46</v>
      </c>
      <c r="U50" s="43">
        <v>2062</v>
      </c>
      <c r="V50" s="43">
        <v>53</v>
      </c>
      <c r="W50" s="54">
        <v>9956</v>
      </c>
      <c r="X50" s="54">
        <v>65</v>
      </c>
      <c r="Y50" s="54">
        <v>24824</v>
      </c>
      <c r="Z50" s="54">
        <v>69</v>
      </c>
      <c r="AA50" s="54">
        <v>1947</v>
      </c>
      <c r="AB50" s="54">
        <f>AA50*100/AA6</f>
        <v>40.570952281725361</v>
      </c>
      <c r="AC50" s="54">
        <v>1003</v>
      </c>
      <c r="AD50" s="54">
        <v>61</v>
      </c>
      <c r="AE50" s="54">
        <v>2028</v>
      </c>
      <c r="AF50" s="54">
        <f>AE50*100/AE6</f>
        <v>29.588561423985993</v>
      </c>
      <c r="AG50" s="54">
        <v>1768</v>
      </c>
      <c r="AH50" s="54">
        <f>AG50*100/AG6</f>
        <v>36.311357568289175</v>
      </c>
      <c r="AI50" s="43">
        <v>3790</v>
      </c>
      <c r="AJ50" s="43">
        <v>61.33</v>
      </c>
      <c r="AK50" s="43">
        <v>764</v>
      </c>
      <c r="AL50" s="43">
        <f t="shared" si="1"/>
        <v>20.908593322386427</v>
      </c>
    </row>
    <row r="51" spans="1:39" s="5" customFormat="1" ht="34.200000000000003" x14ac:dyDescent="0.25">
      <c r="A51" s="1" t="s">
        <v>91</v>
      </c>
      <c r="B51" s="1" t="s">
        <v>47</v>
      </c>
      <c r="C51" s="54">
        <f>SUM(E51+G51+I51+K51+M51+O51+Q51+U51+W51+Y51+AA51+AC51+AE51+AG51+AI51+AK51)</f>
        <v>41850</v>
      </c>
      <c r="D51" s="54">
        <f>C51*100/C6</f>
        <v>30.561275905884415</v>
      </c>
      <c r="E51" s="43">
        <v>3592</v>
      </c>
      <c r="F51" s="43">
        <v>27</v>
      </c>
      <c r="G51" s="44">
        <v>3290</v>
      </c>
      <c r="H51" s="43">
        <f>G51*100/G6</f>
        <v>32.072528758042502</v>
      </c>
      <c r="I51" s="43">
        <v>4493</v>
      </c>
      <c r="J51" s="43">
        <v>57</v>
      </c>
      <c r="K51" s="43">
        <v>1756</v>
      </c>
      <c r="L51" s="43">
        <v>34</v>
      </c>
      <c r="M51" s="54">
        <v>252</v>
      </c>
      <c r="N51" s="54">
        <f>M51*100/M6</f>
        <v>10.894941634241246</v>
      </c>
      <c r="O51" s="54">
        <v>633</v>
      </c>
      <c r="P51" s="54">
        <v>13</v>
      </c>
      <c r="Q51" s="54">
        <v>5306</v>
      </c>
      <c r="R51" s="54">
        <f>Q51*$R$5/$Q$6</f>
        <v>55.282350489685349</v>
      </c>
      <c r="S51" s="1" t="s">
        <v>91</v>
      </c>
      <c r="T51" s="1" t="s">
        <v>47</v>
      </c>
      <c r="U51" s="43">
        <v>1001</v>
      </c>
      <c r="V51" s="43">
        <v>26</v>
      </c>
      <c r="W51" s="54">
        <v>4292</v>
      </c>
      <c r="X51" s="54">
        <f>W51*100/W6</f>
        <v>27.79432715969434</v>
      </c>
      <c r="Y51" s="54">
        <v>7705</v>
      </c>
      <c r="Z51" s="54">
        <v>21</v>
      </c>
      <c r="AA51" s="54">
        <v>1067</v>
      </c>
      <c r="AB51" s="54">
        <f>AA51*100/AA6</f>
        <v>22.233798708064182</v>
      </c>
      <c r="AC51" s="54">
        <v>220</v>
      </c>
      <c r="AD51" s="54">
        <v>13</v>
      </c>
      <c r="AE51" s="54">
        <v>2798</v>
      </c>
      <c r="AF51" s="54">
        <v>40</v>
      </c>
      <c r="AG51" s="54">
        <v>2663</v>
      </c>
      <c r="AH51" s="54">
        <f>AG51*100/AG6</f>
        <v>54.692955432326968</v>
      </c>
      <c r="AI51" s="43">
        <v>1180</v>
      </c>
      <c r="AJ51" s="43">
        <v>19.09</v>
      </c>
      <c r="AK51" s="43">
        <v>1602</v>
      </c>
      <c r="AL51" s="43">
        <f t="shared" si="1"/>
        <v>43.842364532019708</v>
      </c>
    </row>
    <row r="52" spans="1:39" s="5" customFormat="1" ht="34.200000000000003" x14ac:dyDescent="0.25">
      <c r="A52" s="1" t="s">
        <v>92</v>
      </c>
      <c r="B52" s="1" t="s">
        <v>48</v>
      </c>
      <c r="C52" s="54">
        <f>SUM(E52+G52+I52+K52+M52+O52+Q52+U52+W52+Y52+AA52+AC52+AE52+AG52+AI52+AK52)</f>
        <v>9676</v>
      </c>
      <c r="D52" s="54">
        <f>C52*100/C6</f>
        <v>7.0659714615373383</v>
      </c>
      <c r="E52" s="43">
        <v>2408</v>
      </c>
      <c r="F52" s="43">
        <v>18</v>
      </c>
      <c r="G52" s="44">
        <v>1542</v>
      </c>
      <c r="H52" s="43">
        <f>G52*100/G6</f>
        <v>15.032170013647885</v>
      </c>
      <c r="I52" s="43">
        <v>604</v>
      </c>
      <c r="J52" s="43">
        <v>8</v>
      </c>
      <c r="K52" s="43">
        <v>92</v>
      </c>
      <c r="L52" s="43">
        <v>2</v>
      </c>
      <c r="M52" s="54">
        <v>11</v>
      </c>
      <c r="N52" s="54">
        <v>1</v>
      </c>
      <c r="O52" s="54">
        <v>49</v>
      </c>
      <c r="P52" s="54">
        <v>1</v>
      </c>
      <c r="Q52" s="54">
        <v>256</v>
      </c>
      <c r="R52" s="54">
        <f>Q52*$R$5/$Q$6</f>
        <v>2.6672223379870807</v>
      </c>
      <c r="S52" s="1" t="s">
        <v>92</v>
      </c>
      <c r="T52" s="1" t="s">
        <v>48</v>
      </c>
      <c r="U52" s="43">
        <v>135</v>
      </c>
      <c r="V52" s="43">
        <v>3</v>
      </c>
      <c r="W52" s="43">
        <v>494</v>
      </c>
      <c r="X52" s="54">
        <f>W52*100/W6</f>
        <v>3.1990674783059188</v>
      </c>
      <c r="Y52" s="43">
        <v>686</v>
      </c>
      <c r="Z52" s="43">
        <v>2</v>
      </c>
      <c r="AA52" s="43">
        <v>895</v>
      </c>
      <c r="AB52" s="43">
        <f>AA52*100/AA6</f>
        <v>18.649718691394039</v>
      </c>
      <c r="AC52" s="43">
        <v>348</v>
      </c>
      <c r="AD52" s="43">
        <v>21</v>
      </c>
      <c r="AE52" s="43">
        <v>1234</v>
      </c>
      <c r="AF52" s="54">
        <f>AE52*100/AE6</f>
        <v>18.004085205719289</v>
      </c>
      <c r="AG52" s="43">
        <v>58</v>
      </c>
      <c r="AH52" s="54">
        <f>AG52*100/AG6</f>
        <v>1.1912096939823373</v>
      </c>
      <c r="AI52" s="43">
        <v>39</v>
      </c>
      <c r="AJ52" s="43">
        <v>0.63</v>
      </c>
      <c r="AK52" s="43">
        <v>825</v>
      </c>
      <c r="AL52" s="43">
        <f t="shared" si="1"/>
        <v>22.57799671592775</v>
      </c>
    </row>
    <row r="53" spans="1:39" s="5" customFormat="1" ht="34.200000000000003" x14ac:dyDescent="0.25">
      <c r="A53" s="1" t="s">
        <v>93</v>
      </c>
      <c r="B53" s="1" t="s">
        <v>49</v>
      </c>
      <c r="C53" s="54">
        <f>SUM(E53+G53+I53+K53+M53+O53+Q53+U53+W53+Y53+AA53+AC53+AE53+AG53+AI53+AK53)</f>
        <v>4534</v>
      </c>
      <c r="D53" s="54">
        <f>C53*100/C6</f>
        <v>3.3109874541763427</v>
      </c>
      <c r="E53" s="43">
        <v>597</v>
      </c>
      <c r="F53" s="43">
        <v>4</v>
      </c>
      <c r="G53" s="44">
        <v>2961</v>
      </c>
      <c r="H53" s="43">
        <f>G53*100/G6</f>
        <v>28.865275882238254</v>
      </c>
      <c r="I53" s="43">
        <v>32</v>
      </c>
      <c r="J53" s="43">
        <v>0</v>
      </c>
      <c r="K53" s="43">
        <v>31</v>
      </c>
      <c r="L53" s="43">
        <v>0</v>
      </c>
      <c r="M53" s="54">
        <v>4</v>
      </c>
      <c r="N53" s="54">
        <f>M53*100/M6</f>
        <v>0.17293558149589278</v>
      </c>
      <c r="O53" s="43">
        <v>6</v>
      </c>
      <c r="P53" s="43">
        <v>0</v>
      </c>
      <c r="Q53" s="43">
        <v>49</v>
      </c>
      <c r="R53" s="54">
        <f>Q53*$R$5/$Q$6</f>
        <v>0.51052302563033969</v>
      </c>
      <c r="S53" s="1" t="s">
        <v>93</v>
      </c>
      <c r="T53" s="1" t="s">
        <v>49</v>
      </c>
      <c r="U53" s="43">
        <v>18</v>
      </c>
      <c r="V53" s="43">
        <v>0</v>
      </c>
      <c r="W53" s="43">
        <v>65</v>
      </c>
      <c r="X53" s="54">
        <f>W53*100/W6</f>
        <v>0.42092993135604195</v>
      </c>
      <c r="Y53" s="43">
        <v>29</v>
      </c>
      <c r="Z53" s="43">
        <v>0</v>
      </c>
      <c r="AA53" s="43">
        <v>358</v>
      </c>
      <c r="AB53" s="43">
        <f>AA53*100/AA6</f>
        <v>7.4598874765576157</v>
      </c>
      <c r="AC53" s="43">
        <v>56</v>
      </c>
      <c r="AD53" s="43">
        <v>3</v>
      </c>
      <c r="AE53" s="43">
        <v>142</v>
      </c>
      <c r="AF53" s="64">
        <f>AE53*100/AE6</f>
        <v>2.0717829004960606</v>
      </c>
      <c r="AG53" s="43">
        <v>24</v>
      </c>
      <c r="AH53" s="54">
        <v>1</v>
      </c>
      <c r="AI53" s="43">
        <v>6</v>
      </c>
      <c r="AJ53" s="43">
        <v>0.1</v>
      </c>
      <c r="AK53" s="43">
        <f>AK48-AK49-AK50-AK51-AK52</f>
        <v>156</v>
      </c>
      <c r="AL53" s="43">
        <f t="shared" si="1"/>
        <v>4.2692939244663384</v>
      </c>
    </row>
    <row r="54" spans="1:39" s="8" customFormat="1" x14ac:dyDescent="0.25">
      <c r="A54" s="35"/>
      <c r="B54" s="16"/>
      <c r="C54" s="45"/>
      <c r="D54" s="45"/>
      <c r="E54" s="45"/>
      <c r="F54" s="45"/>
      <c r="G54" s="17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16"/>
      <c r="T54" s="16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62"/>
      <c r="AF54" s="45"/>
      <c r="AG54" s="45"/>
      <c r="AH54" s="71"/>
      <c r="AI54" s="45"/>
      <c r="AJ54" s="45"/>
      <c r="AK54" s="45"/>
      <c r="AL54" s="45"/>
    </row>
    <row r="55" spans="1:39" s="5" customFormat="1" ht="24" x14ac:dyDescent="0.25">
      <c r="A55" s="4" t="s">
        <v>84</v>
      </c>
      <c r="B55" s="4" t="s">
        <v>50</v>
      </c>
      <c r="C55" s="43"/>
      <c r="D55" s="43"/>
      <c r="E55" s="43" t="s">
        <v>100</v>
      </c>
      <c r="F55" s="43"/>
      <c r="G55" s="43" t="s">
        <v>100</v>
      </c>
      <c r="H55" s="43"/>
      <c r="I55" s="43" t="s">
        <v>100</v>
      </c>
      <c r="J55" s="43"/>
      <c r="K55" s="43" t="s">
        <v>100</v>
      </c>
      <c r="L55" s="43"/>
      <c r="M55" s="43" t="s">
        <v>101</v>
      </c>
      <c r="N55" s="43"/>
      <c r="O55" s="43" t="s">
        <v>100</v>
      </c>
      <c r="P55" s="43"/>
      <c r="Q55" s="43" t="s">
        <v>101</v>
      </c>
      <c r="R55" s="43"/>
      <c r="S55" s="4" t="s">
        <v>84</v>
      </c>
      <c r="T55" s="4" t="s">
        <v>50</v>
      </c>
      <c r="U55" s="43" t="s">
        <v>100</v>
      </c>
      <c r="V55" s="43"/>
      <c r="W55" s="43" t="s">
        <v>100</v>
      </c>
      <c r="X55" s="43"/>
      <c r="Y55" s="43" t="s">
        <v>119</v>
      </c>
      <c r="Z55" s="43"/>
      <c r="AA55" s="43" t="s">
        <v>100</v>
      </c>
      <c r="AB55" s="43"/>
      <c r="AC55" s="43" t="s">
        <v>119</v>
      </c>
      <c r="AD55" s="43"/>
      <c r="AE55" s="43" t="s">
        <v>100</v>
      </c>
      <c r="AF55" s="44"/>
      <c r="AG55" s="43" t="s">
        <v>100</v>
      </c>
      <c r="AH55" s="54"/>
      <c r="AI55" s="43" t="s">
        <v>101</v>
      </c>
      <c r="AJ55" s="43"/>
      <c r="AK55" s="43" t="s">
        <v>100</v>
      </c>
      <c r="AL55" s="43"/>
    </row>
    <row r="56" spans="1:39" s="8" customFormat="1" x14ac:dyDescent="0.25">
      <c r="A56" s="35"/>
      <c r="B56" s="16"/>
      <c r="C56" s="45"/>
      <c r="D56" s="45"/>
      <c r="E56" s="45"/>
      <c r="F56" s="45"/>
      <c r="G56" s="17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16"/>
      <c r="T56" s="16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3"/>
      <c r="AF56" s="43"/>
      <c r="AG56" s="45"/>
      <c r="AH56" s="71"/>
      <c r="AI56" s="45"/>
      <c r="AJ56" s="45"/>
      <c r="AK56" s="45"/>
      <c r="AL56" s="45"/>
    </row>
    <row r="57" spans="1:39" s="5" customFormat="1" ht="36" x14ac:dyDescent="0.25">
      <c r="A57" s="4" t="s">
        <v>85</v>
      </c>
      <c r="B57" s="4" t="s">
        <v>86</v>
      </c>
      <c r="C57" s="43"/>
      <c r="D57" s="43"/>
      <c r="E57" s="43" t="s">
        <v>100</v>
      </c>
      <c r="F57" s="43"/>
      <c r="G57" s="43" t="s">
        <v>100</v>
      </c>
      <c r="H57" s="43"/>
      <c r="I57" s="43" t="s">
        <v>100</v>
      </c>
      <c r="J57" s="43"/>
      <c r="K57" s="43" t="s">
        <v>100</v>
      </c>
      <c r="L57" s="43"/>
      <c r="M57" s="43" t="s">
        <v>100</v>
      </c>
      <c r="N57" s="43"/>
      <c r="O57" s="43" t="s">
        <v>100</v>
      </c>
      <c r="P57" s="43"/>
      <c r="Q57" s="43" t="s">
        <v>100</v>
      </c>
      <c r="R57" s="43"/>
      <c r="S57" s="4" t="s">
        <v>85</v>
      </c>
      <c r="T57" s="4" t="s">
        <v>86</v>
      </c>
      <c r="U57" s="43" t="s">
        <v>100</v>
      </c>
      <c r="V57" s="43"/>
      <c r="W57" s="43" t="s">
        <v>100</v>
      </c>
      <c r="X57" s="43"/>
      <c r="Y57" s="43" t="s">
        <v>100</v>
      </c>
      <c r="Z57" s="43"/>
      <c r="AA57" s="43" t="s">
        <v>100</v>
      </c>
      <c r="AB57" s="43"/>
      <c r="AC57" s="43" t="s">
        <v>100</v>
      </c>
      <c r="AD57" s="43"/>
      <c r="AE57" s="43" t="s">
        <v>100</v>
      </c>
      <c r="AF57" s="43"/>
      <c r="AG57" s="43" t="s">
        <v>100</v>
      </c>
      <c r="AH57" s="54"/>
      <c r="AI57" s="43" t="s">
        <v>101</v>
      </c>
      <c r="AJ57" s="43"/>
      <c r="AK57" s="43" t="s">
        <v>101</v>
      </c>
      <c r="AL57" s="43"/>
    </row>
    <row r="58" spans="1:39" s="8" customFormat="1" x14ac:dyDescent="0.25">
      <c r="A58" s="35"/>
      <c r="B58" s="16"/>
      <c r="C58" s="45"/>
      <c r="D58" s="45"/>
      <c r="E58" s="45"/>
      <c r="F58" s="45"/>
      <c r="G58" s="43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16"/>
      <c r="T58" s="16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3"/>
      <c r="AF58" s="43"/>
      <c r="AG58" s="45"/>
      <c r="AH58" s="71"/>
      <c r="AI58" s="45"/>
      <c r="AJ58" s="45"/>
      <c r="AK58" s="45"/>
      <c r="AL58" s="45"/>
    </row>
    <row r="59" spans="1:39" s="5" customFormat="1" ht="48" x14ac:dyDescent="0.25">
      <c r="A59" s="4" t="s">
        <v>87</v>
      </c>
      <c r="B59" s="4" t="s">
        <v>88</v>
      </c>
      <c r="C59" s="43"/>
      <c r="D59" s="43"/>
      <c r="E59" s="43" t="s">
        <v>101</v>
      </c>
      <c r="F59" s="43"/>
      <c r="G59" s="43">
        <v>466957.03000000119</v>
      </c>
      <c r="H59" s="43"/>
      <c r="I59" s="43">
        <v>211506.63</v>
      </c>
      <c r="J59" s="43"/>
      <c r="K59" s="43" t="s">
        <v>101</v>
      </c>
      <c r="L59" s="43"/>
      <c r="M59" s="43" t="s">
        <v>101</v>
      </c>
      <c r="N59" s="43"/>
      <c r="O59" s="43" t="s">
        <v>101</v>
      </c>
      <c r="P59" s="43"/>
      <c r="Q59" s="58" t="s">
        <v>101</v>
      </c>
      <c r="R59" s="43"/>
      <c r="S59" s="4" t="s">
        <v>87</v>
      </c>
      <c r="T59" s="4" t="s">
        <v>88</v>
      </c>
      <c r="U59" s="43" t="s">
        <v>101</v>
      </c>
      <c r="V59" s="43"/>
      <c r="W59" s="43" t="s">
        <v>101</v>
      </c>
      <c r="X59" s="43"/>
      <c r="Y59" s="43">
        <v>0</v>
      </c>
      <c r="Z59" s="43"/>
      <c r="AA59" s="43">
        <v>360000</v>
      </c>
      <c r="AB59" s="43"/>
      <c r="AC59" s="43" t="s">
        <v>101</v>
      </c>
      <c r="AD59" s="43"/>
      <c r="AE59" s="43">
        <v>0</v>
      </c>
      <c r="AF59" s="43"/>
      <c r="AG59" s="43">
        <v>5400</v>
      </c>
      <c r="AH59" s="54"/>
      <c r="AI59" s="43" t="s">
        <v>112</v>
      </c>
      <c r="AJ59" s="43"/>
      <c r="AK59" s="56">
        <v>15368.96</v>
      </c>
      <c r="AL59" s="43"/>
    </row>
    <row r="60" spans="1:39" s="22" customFormat="1" ht="12" x14ac:dyDescent="0.25">
      <c r="A60" s="28"/>
      <c r="B60" s="28"/>
      <c r="C60" s="25"/>
      <c r="D60" s="25"/>
      <c r="E60" s="25"/>
      <c r="F60" s="25"/>
      <c r="G60" s="25"/>
      <c r="H60" s="25"/>
      <c r="I60" s="25"/>
      <c r="J60" s="25"/>
      <c r="K60" s="20"/>
      <c r="L60" s="20"/>
      <c r="M60" s="20"/>
      <c r="N60" s="20"/>
      <c r="O60" s="20"/>
      <c r="P60" s="20"/>
      <c r="Q60" s="20"/>
      <c r="R60" s="20"/>
      <c r="S60" s="28"/>
      <c r="T60" s="28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73"/>
      <c r="AI60" s="20"/>
      <c r="AJ60" s="20"/>
      <c r="AK60" s="20"/>
      <c r="AL60" s="20"/>
    </row>
    <row r="61" spans="1:39" s="24" customFormat="1" ht="68.25" customHeight="1" x14ac:dyDescent="0.25">
      <c r="A61" s="89" t="s">
        <v>61</v>
      </c>
      <c r="B61" s="90"/>
      <c r="C61" s="90"/>
      <c r="D61" s="90"/>
      <c r="E61" s="90"/>
      <c r="F61" s="90"/>
      <c r="G61" s="90"/>
      <c r="H61" s="90"/>
      <c r="I61" s="90"/>
      <c r="J61" s="90"/>
      <c r="K61" s="23"/>
      <c r="L61" s="23"/>
      <c r="M61" s="23"/>
      <c r="N61" s="23"/>
      <c r="O61" s="23"/>
      <c r="P61" s="23"/>
      <c r="Q61" s="23"/>
      <c r="R61" s="23"/>
      <c r="S61" s="89" t="s">
        <v>61</v>
      </c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23"/>
      <c r="AE61" s="23"/>
      <c r="AF61" s="23"/>
      <c r="AG61" s="23"/>
      <c r="AH61" s="23"/>
      <c r="AI61" s="23"/>
      <c r="AJ61" s="23"/>
      <c r="AK61" s="37"/>
      <c r="AL61" s="37"/>
      <c r="AM61" s="36"/>
    </row>
    <row r="62" spans="1:39" x14ac:dyDescent="0.25">
      <c r="A62" s="15"/>
      <c r="B62" s="15"/>
    </row>
    <row r="63" spans="1:39" x14ac:dyDescent="0.25">
      <c r="A63" s="15"/>
      <c r="B63" s="15"/>
    </row>
    <row r="64" spans="1:39" x14ac:dyDescent="0.25">
      <c r="A64" s="15"/>
      <c r="B64" s="15"/>
    </row>
    <row r="65" spans="1:2" x14ac:dyDescent="0.25">
      <c r="A65" s="15"/>
      <c r="B65" s="15"/>
    </row>
    <row r="73" spans="1:2" x14ac:dyDescent="0.25">
      <c r="B73" s="14"/>
    </row>
  </sheetData>
  <mergeCells count="26">
    <mergeCell ref="AC3:AD3"/>
    <mergeCell ref="AE3:AF3"/>
    <mergeCell ref="AG3:AH3"/>
    <mergeCell ref="W3:X3"/>
    <mergeCell ref="A61:J61"/>
    <mergeCell ref="A1:AJ1"/>
    <mergeCell ref="A23:XFD23"/>
    <mergeCell ref="A22:J22"/>
    <mergeCell ref="C3:D3"/>
    <mergeCell ref="E3:F3"/>
    <mergeCell ref="G3:H3"/>
    <mergeCell ref="I3:J3"/>
    <mergeCell ref="K3:L3"/>
    <mergeCell ref="S61:AC61"/>
    <mergeCell ref="AK3:AL3"/>
    <mergeCell ref="S44:AC44"/>
    <mergeCell ref="A44:K44"/>
    <mergeCell ref="S22:AC22"/>
    <mergeCell ref="AI3:AJ3"/>
    <mergeCell ref="AA3:AB3"/>
    <mergeCell ref="Y3:Z3"/>
    <mergeCell ref="M3:N3"/>
    <mergeCell ref="O3:P3"/>
    <mergeCell ref="Q3:R3"/>
    <mergeCell ref="S3:T3"/>
    <mergeCell ref="U3:V3"/>
  </mergeCells>
  <phoneticPr fontId="0" type="noConversion"/>
  <pageMargins left="0.59055118110236227" right="0.59055118110236227" top="0.78740157480314965" bottom="0.78740157480314965" header="0.51181102362204722" footer="0.51181102362204722"/>
  <pageSetup paperSize="9" scale="71" pageOrder="overThenDown" orientation="landscape" r:id="rId1"/>
  <headerFooter alignWithMargins="0"/>
  <rowBreaks count="2" manualBreakCount="2">
    <brk id="23" max="16383" man="1"/>
    <brk id="45" max="37" man="1"/>
  </rowBreaks>
  <colBreaks count="1" manualBreakCount="1">
    <brk id="18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Hilfeempf. + Beratungsst.</vt:lpstr>
      <vt:lpstr>'Hilfeempf. + Beratungsst.'!Druckbereich</vt:lpstr>
      <vt:lpstr>'Hilfeempf. + Beratungsst.'!Drucktitel</vt:lpstr>
    </vt:vector>
  </TitlesOfParts>
  <Company>BMFSFJ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2016-05-13T14:34:35Z</cp:lastPrinted>
  <dcterms:created xsi:type="dcterms:W3CDTF">2006-02-01T13:09:31Z</dcterms:created>
  <dcterms:modified xsi:type="dcterms:W3CDTF">2018-07-05T16:19:34Z</dcterms:modified>
</cp:coreProperties>
</file>